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lpringle\Desktop\"/>
    </mc:Choice>
  </mc:AlternateContent>
  <xr:revisionPtr revIDLastSave="0" documentId="8_{94E3B745-BC34-4FF8-AFBA-3CC75C5609D8}" xr6:coauthVersionLast="36" xr6:coauthVersionMax="36" xr10:uidLastSave="{00000000-0000-0000-0000-000000000000}"/>
  <bookViews>
    <workbookView xWindow="0" yWindow="0" windowWidth="7290" windowHeight="5010" tabRatio="863" firstSheet="1" activeTab="12" xr2:uid="{00000000-000D-0000-FFFF-FFFF00000000}"/>
  </bookViews>
  <sheets>
    <sheet name="BCA_TABLE" sheetId="22" r:id="rId1"/>
    <sheet name="InpC" sheetId="1" r:id="rId2"/>
    <sheet name="InpV" sheetId="4" r:id="rId3"/>
    <sheet name="inputPrep" sheetId="25" r:id="rId4"/>
    <sheet name="Time" sheetId="2" r:id="rId5"/>
    <sheet name="BenefitCostSummary" sheetId="20" r:id="rId6"/>
    <sheet name="valueOfTime" sheetId="10" r:id="rId7"/>
    <sheet name="operatingCost" sheetId="13" r:id="rId8"/>
    <sheet name="emissions" sheetId="11" r:id="rId9"/>
    <sheet name="crashCostsAtCrossings" sheetId="3" r:id="rId10"/>
    <sheet name="crashProbabilities" sheetId="6" r:id="rId11"/>
    <sheet name="corridorSafetyCosts" sheetId="8" r:id="rId12"/>
    <sheet name="noiseReduction" sheetId="21" r:id="rId13"/>
    <sheet name="futureMaintenance" sheetId="26" r:id="rId14"/>
    <sheet name="Cost Estimate" sheetId="27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0" i="1" l="1"/>
  <c r="F189" i="1" s="1"/>
  <c r="AK79" i="4" l="1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AC74" i="8" l="1"/>
  <c r="AC116" i="8"/>
  <c r="Q74" i="8"/>
  <c r="K88" i="20" l="1"/>
  <c r="F58" i="21"/>
  <c r="R79" i="4"/>
  <c r="AM21" i="20"/>
  <c r="AL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C2" i="26"/>
  <c r="C3" i="26" s="1"/>
  <c r="C4" i="26" s="1"/>
  <c r="C5" i="26" s="1"/>
  <c r="C6" i="26" s="1"/>
  <c r="C7" i="26" s="1"/>
  <c r="C8" i="26" s="1"/>
  <c r="B1" i="26"/>
  <c r="B2" i="26" s="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A1" i="22"/>
  <c r="B1" i="22"/>
  <c r="A2" i="22"/>
  <c r="A3" i="22"/>
  <c r="A4" i="22"/>
  <c r="A5" i="22"/>
  <c r="A6" i="22"/>
  <c r="A8" i="22"/>
  <c r="A9" i="22"/>
  <c r="A10" i="22"/>
  <c r="A11" i="22"/>
  <c r="F45" i="1"/>
  <c r="F14" i="25" s="1"/>
  <c r="F49" i="1"/>
  <c r="F66" i="25" s="1"/>
  <c r="AK14" i="3"/>
  <c r="AL14" i="3"/>
  <c r="AM14" i="3"/>
  <c r="AK20" i="3"/>
  <c r="AL20" i="3"/>
  <c r="AM20" i="3"/>
  <c r="AK31" i="3"/>
  <c r="AL31" i="3"/>
  <c r="AM31" i="3"/>
  <c r="AK37" i="3"/>
  <c r="AL37" i="3"/>
  <c r="AM37" i="3"/>
  <c r="AK263" i="3"/>
  <c r="AL263" i="3"/>
  <c r="AM263" i="3"/>
  <c r="AK267" i="3"/>
  <c r="AL267" i="3"/>
  <c r="AM267" i="3"/>
  <c r="AK275" i="3"/>
  <c r="AL275" i="3"/>
  <c r="AM275" i="3"/>
  <c r="AK279" i="3"/>
  <c r="AL279" i="3"/>
  <c r="AM279" i="3"/>
  <c r="AK315" i="3"/>
  <c r="AL315" i="3"/>
  <c r="AM315" i="3"/>
  <c r="AK319" i="3"/>
  <c r="AL319" i="3"/>
  <c r="AM319" i="3"/>
  <c r="AK327" i="3"/>
  <c r="AL327" i="3"/>
  <c r="AM327" i="3"/>
  <c r="AM331" i="3"/>
  <c r="AK331" i="3"/>
  <c r="AL331" i="3"/>
  <c r="AK77" i="20"/>
  <c r="AL77" i="20"/>
  <c r="AM77" i="20"/>
  <c r="AK88" i="20"/>
  <c r="AL88" i="20"/>
  <c r="AM88" i="20"/>
  <c r="J31" i="4"/>
  <c r="J27" i="4" s="1"/>
  <c r="J30" i="4"/>
  <c r="J22" i="4"/>
  <c r="J29" i="4"/>
  <c r="J25" i="4" s="1"/>
  <c r="J57" i="3" s="1"/>
  <c r="L31" i="4"/>
  <c r="L27" i="4"/>
  <c r="L30" i="4"/>
  <c r="M30" i="4" s="1"/>
  <c r="L29" i="4"/>
  <c r="K21" i="4"/>
  <c r="K25" i="4"/>
  <c r="K22" i="4"/>
  <c r="K26" i="4"/>
  <c r="K23" i="4"/>
  <c r="K27" i="4"/>
  <c r="J26" i="4"/>
  <c r="L26" i="4"/>
  <c r="L22" i="4"/>
  <c r="J21" i="4"/>
  <c r="J23" i="4"/>
  <c r="L23" i="4"/>
  <c r="M31" i="4"/>
  <c r="M23" i="4"/>
  <c r="L13" i="4"/>
  <c r="K13" i="4"/>
  <c r="K12" i="4"/>
  <c r="J12" i="4"/>
  <c r="J14" i="4"/>
  <c r="J13" i="4" s="1"/>
  <c r="L14" i="4"/>
  <c r="M14" i="4" s="1"/>
  <c r="I47" i="10"/>
  <c r="H47" i="10"/>
  <c r="G47" i="10"/>
  <c r="F47" i="10"/>
  <c r="E47" i="10"/>
  <c r="I54" i="11"/>
  <c r="H54" i="11"/>
  <c r="G54" i="11"/>
  <c r="F54" i="11"/>
  <c r="E54" i="11"/>
  <c r="I24" i="11"/>
  <c r="G24" i="11"/>
  <c r="F24" i="11"/>
  <c r="E24" i="11"/>
  <c r="E18" i="10"/>
  <c r="F18" i="10"/>
  <c r="G18" i="10"/>
  <c r="E19" i="10"/>
  <c r="F19" i="10"/>
  <c r="G19" i="10"/>
  <c r="E20" i="10"/>
  <c r="F20" i="10"/>
  <c r="G20" i="10"/>
  <c r="I20" i="10"/>
  <c r="E21" i="10"/>
  <c r="F21" i="10"/>
  <c r="G21" i="10"/>
  <c r="H21" i="10"/>
  <c r="I21" i="10"/>
  <c r="J21" i="10"/>
  <c r="E35" i="10"/>
  <c r="F35" i="10"/>
  <c r="G35" i="10"/>
  <c r="E36" i="10"/>
  <c r="F36" i="10"/>
  <c r="G36" i="10"/>
  <c r="H36" i="10"/>
  <c r="I36" i="10"/>
  <c r="E37" i="10"/>
  <c r="F37" i="10"/>
  <c r="G37" i="10"/>
  <c r="H37" i="10"/>
  <c r="I37" i="10"/>
  <c r="J37" i="10"/>
  <c r="I25" i="13"/>
  <c r="H25" i="13"/>
  <c r="G25" i="13"/>
  <c r="F25" i="13"/>
  <c r="E25" i="13"/>
  <c r="I19" i="13"/>
  <c r="G19" i="13"/>
  <c r="F19" i="13"/>
  <c r="E19" i="13"/>
  <c r="I10" i="13"/>
  <c r="H10" i="13"/>
  <c r="G10" i="13"/>
  <c r="F10" i="13"/>
  <c r="E10" i="13"/>
  <c r="I9" i="13"/>
  <c r="G9" i="13"/>
  <c r="F9" i="13"/>
  <c r="E9" i="13"/>
  <c r="I68" i="4"/>
  <c r="H68" i="4"/>
  <c r="G68" i="4"/>
  <c r="F68" i="4"/>
  <c r="E68" i="4"/>
  <c r="O69" i="4"/>
  <c r="O72" i="4" s="1"/>
  <c r="M69" i="4"/>
  <c r="M72" i="4" s="1"/>
  <c r="J69" i="4"/>
  <c r="J72" i="4" s="1"/>
  <c r="I69" i="4"/>
  <c r="H69" i="4"/>
  <c r="G69" i="4"/>
  <c r="F69" i="4"/>
  <c r="E69" i="4"/>
  <c r="O65" i="4"/>
  <c r="O31" i="10" s="1"/>
  <c r="K65" i="4"/>
  <c r="K31" i="10" s="1"/>
  <c r="I62" i="4"/>
  <c r="H62" i="4"/>
  <c r="G62" i="4"/>
  <c r="F62" i="4"/>
  <c r="E62" i="4"/>
  <c r="K61" i="4"/>
  <c r="K64" i="4" s="1"/>
  <c r="K14" i="10" s="1"/>
  <c r="I61" i="4"/>
  <c r="H61" i="4"/>
  <c r="G61" i="4"/>
  <c r="F61" i="4"/>
  <c r="E61" i="4"/>
  <c r="M118" i="25"/>
  <c r="O117" i="25"/>
  <c r="O118" i="25"/>
  <c r="N117" i="25"/>
  <c r="N118" i="25" s="1"/>
  <c r="N69" i="4" s="1"/>
  <c r="N72" i="4" s="1"/>
  <c r="M117" i="25"/>
  <c r="M119" i="25"/>
  <c r="M68" i="4" s="1"/>
  <c r="M71" i="4" s="1"/>
  <c r="L117" i="25"/>
  <c r="L118" i="25" s="1"/>
  <c r="L69" i="4" s="1"/>
  <c r="L72" i="4" s="1"/>
  <c r="K117" i="25"/>
  <c r="K118" i="25"/>
  <c r="K69" i="4" s="1"/>
  <c r="K72" i="4" s="1"/>
  <c r="J117" i="25"/>
  <c r="J118" i="25" s="1"/>
  <c r="I117" i="25"/>
  <c r="H117" i="25"/>
  <c r="G117" i="25"/>
  <c r="F117" i="25"/>
  <c r="E117" i="25"/>
  <c r="O113" i="25"/>
  <c r="O61" i="4" s="1"/>
  <c r="O64" i="4" s="1"/>
  <c r="O14" i="10" s="1"/>
  <c r="K113" i="25"/>
  <c r="O111" i="25"/>
  <c r="N111" i="25"/>
  <c r="M111" i="25"/>
  <c r="M113" i="25" s="1"/>
  <c r="M61" i="4" s="1"/>
  <c r="M64" i="4" s="1"/>
  <c r="M14" i="10" s="1"/>
  <c r="L111" i="25"/>
  <c r="L113" i="25" s="1"/>
  <c r="L61" i="4" s="1"/>
  <c r="L64" i="4" s="1"/>
  <c r="L14" i="10" s="1"/>
  <c r="K111" i="25"/>
  <c r="K112" i="25" s="1"/>
  <c r="K62" i="4" s="1"/>
  <c r="J111" i="25"/>
  <c r="J113" i="25" s="1"/>
  <c r="J61" i="4" s="1"/>
  <c r="J64" i="4" s="1"/>
  <c r="J14" i="10" s="1"/>
  <c r="I111" i="25"/>
  <c r="H111" i="25"/>
  <c r="G111" i="25"/>
  <c r="F111" i="25"/>
  <c r="E111" i="25"/>
  <c r="K36" i="10"/>
  <c r="K10" i="13"/>
  <c r="M9" i="13"/>
  <c r="O24" i="11"/>
  <c r="M54" i="11"/>
  <c r="O9" i="13"/>
  <c r="M27" i="4"/>
  <c r="N31" i="4"/>
  <c r="N23" i="4" s="1"/>
  <c r="J119" i="25"/>
  <c r="J68" i="4" s="1"/>
  <c r="J71" i="4" s="1"/>
  <c r="N119" i="25"/>
  <c r="N68" i="4" s="1"/>
  <c r="N71" i="4" s="1"/>
  <c r="K119" i="25"/>
  <c r="K68" i="4" s="1"/>
  <c r="K71" i="4" s="1"/>
  <c r="O119" i="25"/>
  <c r="O68" i="4" s="1"/>
  <c r="O71" i="4" s="1"/>
  <c r="L112" i="25"/>
  <c r="L62" i="4" s="1"/>
  <c r="L65" i="4" s="1"/>
  <c r="L31" i="10" s="1"/>
  <c r="M112" i="25"/>
  <c r="M62" i="4" s="1"/>
  <c r="M65" i="4" s="1"/>
  <c r="M31" i="10" s="1"/>
  <c r="O112" i="25"/>
  <c r="O62" i="4" s="1"/>
  <c r="J112" i="25"/>
  <c r="J62" i="4" s="1"/>
  <c r="J65" i="4" s="1"/>
  <c r="J31" i="10" s="1"/>
  <c r="C9" i="26"/>
  <c r="C10" i="26" s="1"/>
  <c r="C11" i="26" s="1"/>
  <c r="C12" i="26" s="1"/>
  <c r="O106" i="25"/>
  <c r="N106" i="25"/>
  <c r="M106" i="25"/>
  <c r="L106" i="25"/>
  <c r="K106" i="25"/>
  <c r="J106" i="25"/>
  <c r="I106" i="25"/>
  <c r="G106" i="25"/>
  <c r="F106" i="25"/>
  <c r="E106" i="25"/>
  <c r="O105" i="25"/>
  <c r="N105" i="25"/>
  <c r="M105" i="25"/>
  <c r="L105" i="25"/>
  <c r="K105" i="25"/>
  <c r="J105" i="25"/>
  <c r="I105" i="25"/>
  <c r="H105" i="25"/>
  <c r="G105" i="25"/>
  <c r="F105" i="25"/>
  <c r="E105" i="25"/>
  <c r="O104" i="25"/>
  <c r="N104" i="25"/>
  <c r="M104" i="25"/>
  <c r="L104" i="25"/>
  <c r="K104" i="25"/>
  <c r="J104" i="25"/>
  <c r="I104" i="25"/>
  <c r="G104" i="25"/>
  <c r="F104" i="25"/>
  <c r="E104" i="25"/>
  <c r="O100" i="25"/>
  <c r="N100" i="25"/>
  <c r="M100" i="25"/>
  <c r="L100" i="25"/>
  <c r="K100" i="25"/>
  <c r="J100" i="25"/>
  <c r="I100" i="25"/>
  <c r="G100" i="25"/>
  <c r="F100" i="25"/>
  <c r="E100" i="25"/>
  <c r="O99" i="25"/>
  <c r="N99" i="25"/>
  <c r="M99" i="25"/>
  <c r="L99" i="25"/>
  <c r="K99" i="25"/>
  <c r="J99" i="25"/>
  <c r="I99" i="25"/>
  <c r="H99" i="25"/>
  <c r="G99" i="25"/>
  <c r="F99" i="25"/>
  <c r="E99" i="25"/>
  <c r="O98" i="25"/>
  <c r="N98" i="25"/>
  <c r="M98" i="25"/>
  <c r="L98" i="25"/>
  <c r="K98" i="25"/>
  <c r="J98" i="25"/>
  <c r="I98" i="25"/>
  <c r="G98" i="25"/>
  <c r="F98" i="25"/>
  <c r="E98" i="25"/>
  <c r="O94" i="25"/>
  <c r="N94" i="25"/>
  <c r="M94" i="25"/>
  <c r="L94" i="25"/>
  <c r="K94" i="25"/>
  <c r="J94" i="25"/>
  <c r="I94" i="25"/>
  <c r="G94" i="25"/>
  <c r="F94" i="25"/>
  <c r="E94" i="25"/>
  <c r="O93" i="25"/>
  <c r="N93" i="25"/>
  <c r="M93" i="25"/>
  <c r="L93" i="25"/>
  <c r="K93" i="25"/>
  <c r="J93" i="25"/>
  <c r="I93" i="25"/>
  <c r="G93" i="25"/>
  <c r="F93" i="25"/>
  <c r="E93" i="25"/>
  <c r="O89" i="25"/>
  <c r="N89" i="25"/>
  <c r="M89" i="25"/>
  <c r="L89" i="25"/>
  <c r="K89" i="25"/>
  <c r="J89" i="25"/>
  <c r="I89" i="25"/>
  <c r="G89" i="25"/>
  <c r="F89" i="25"/>
  <c r="E89" i="25"/>
  <c r="O88" i="25"/>
  <c r="N88" i="25"/>
  <c r="M88" i="25"/>
  <c r="L88" i="25"/>
  <c r="K88" i="25"/>
  <c r="J88" i="25"/>
  <c r="I88" i="25"/>
  <c r="G88" i="25"/>
  <c r="F88" i="25"/>
  <c r="E88" i="25"/>
  <c r="G83" i="25"/>
  <c r="E83" i="25"/>
  <c r="G82" i="25"/>
  <c r="E82" i="25"/>
  <c r="E79" i="25"/>
  <c r="G79" i="25"/>
  <c r="E78" i="25"/>
  <c r="G78" i="25"/>
  <c r="E75" i="25"/>
  <c r="G75" i="25"/>
  <c r="E74" i="25"/>
  <c r="G74" i="25"/>
  <c r="G70" i="25"/>
  <c r="E70" i="25"/>
  <c r="G69" i="25"/>
  <c r="E69" i="25"/>
  <c r="E66" i="25"/>
  <c r="G66" i="25"/>
  <c r="E65" i="25"/>
  <c r="G65" i="25"/>
  <c r="E62" i="25"/>
  <c r="G62" i="25"/>
  <c r="E61" i="25"/>
  <c r="G61" i="25"/>
  <c r="G57" i="25"/>
  <c r="E57" i="25"/>
  <c r="G56" i="25"/>
  <c r="E56" i="25"/>
  <c r="E53" i="25"/>
  <c r="G53" i="25"/>
  <c r="E52" i="25"/>
  <c r="G52" i="25"/>
  <c r="E49" i="25"/>
  <c r="G49" i="25"/>
  <c r="E48" i="25"/>
  <c r="G48" i="25"/>
  <c r="G44" i="25"/>
  <c r="E44" i="25"/>
  <c r="G43" i="25"/>
  <c r="E43" i="25"/>
  <c r="E40" i="25"/>
  <c r="G40" i="25"/>
  <c r="E39" i="25"/>
  <c r="G39" i="25"/>
  <c r="E36" i="25"/>
  <c r="G36" i="25"/>
  <c r="E35" i="25"/>
  <c r="G35" i="25"/>
  <c r="G31" i="25"/>
  <c r="E31" i="25"/>
  <c r="G30" i="25"/>
  <c r="E30" i="25"/>
  <c r="E27" i="25"/>
  <c r="G27" i="25"/>
  <c r="E26" i="25"/>
  <c r="G26" i="25"/>
  <c r="E22" i="25"/>
  <c r="E23" i="25"/>
  <c r="G23" i="25"/>
  <c r="G22" i="25"/>
  <c r="E18" i="25"/>
  <c r="G18" i="25"/>
  <c r="E17" i="25"/>
  <c r="G17" i="25"/>
  <c r="E14" i="25"/>
  <c r="G14" i="25"/>
  <c r="E13" i="25"/>
  <c r="G13" i="25"/>
  <c r="E10" i="25"/>
  <c r="G10" i="25"/>
  <c r="E9" i="25"/>
  <c r="G9" i="25"/>
  <c r="I40" i="10"/>
  <c r="G40" i="10"/>
  <c r="F40" i="10"/>
  <c r="E40" i="10"/>
  <c r="I31" i="10"/>
  <c r="H31" i="10"/>
  <c r="G31" i="10"/>
  <c r="F31" i="10"/>
  <c r="E31" i="10"/>
  <c r="I24" i="10"/>
  <c r="G24" i="10"/>
  <c r="F24" i="10"/>
  <c r="E24" i="10"/>
  <c r="I14" i="10"/>
  <c r="G14" i="10"/>
  <c r="F14" i="10"/>
  <c r="E14" i="10"/>
  <c r="C13" i="26"/>
  <c r="C14" i="26" s="1"/>
  <c r="C15" i="26" s="1"/>
  <c r="C16" i="26" s="1"/>
  <c r="C17" i="26" s="1"/>
  <c r="E105" i="20"/>
  <c r="I81" i="20"/>
  <c r="G81" i="20"/>
  <c r="F81" i="20"/>
  <c r="E81" i="20"/>
  <c r="AJ77" i="20"/>
  <c r="AI77" i="20"/>
  <c r="AH77" i="20"/>
  <c r="AG77" i="20"/>
  <c r="AF77" i="20"/>
  <c r="AE77" i="20"/>
  <c r="AD77" i="20"/>
  <c r="AC77" i="20"/>
  <c r="AB77" i="20"/>
  <c r="AA77" i="20"/>
  <c r="Z77" i="20"/>
  <c r="Y77" i="20"/>
  <c r="X77" i="20"/>
  <c r="W77" i="20"/>
  <c r="V77" i="20"/>
  <c r="U77" i="20"/>
  <c r="T77" i="20"/>
  <c r="S77" i="20"/>
  <c r="R77" i="20"/>
  <c r="Q77" i="20"/>
  <c r="P77" i="20"/>
  <c r="O77" i="20"/>
  <c r="N77" i="20"/>
  <c r="M77" i="20"/>
  <c r="L77" i="20"/>
  <c r="K77" i="20"/>
  <c r="J77" i="20"/>
  <c r="I77" i="20"/>
  <c r="H77" i="20"/>
  <c r="G77" i="20"/>
  <c r="F77" i="20"/>
  <c r="E77" i="20"/>
  <c r="I78" i="20"/>
  <c r="H78" i="20"/>
  <c r="G78" i="20"/>
  <c r="F78" i="20"/>
  <c r="E78" i="20"/>
  <c r="F10" i="1"/>
  <c r="F46" i="1" s="1"/>
  <c r="F36" i="25" s="1"/>
  <c r="E50" i="4"/>
  <c r="E42" i="4"/>
  <c r="E34" i="4"/>
  <c r="F59" i="1"/>
  <c r="F23" i="25" s="1"/>
  <c r="F56" i="1"/>
  <c r="F74" i="25" s="1"/>
  <c r="F37" i="1"/>
  <c r="F9" i="25"/>
  <c r="F57" i="1"/>
  <c r="F78" i="25"/>
  <c r="F42" i="1"/>
  <c r="F65" i="25" s="1"/>
  <c r="F61" i="1"/>
  <c r="F49" i="25" s="1"/>
  <c r="F41" i="1"/>
  <c r="F61" i="25"/>
  <c r="F55" i="1"/>
  <c r="F52" i="25" s="1"/>
  <c r="F60" i="1"/>
  <c r="F27" i="25" s="1"/>
  <c r="F50" i="4"/>
  <c r="F42" i="4"/>
  <c r="AL48" i="4" s="1"/>
  <c r="AL24" i="6" s="1"/>
  <c r="AL53" i="6" s="1"/>
  <c r="AK56" i="4"/>
  <c r="AK26" i="6" s="1"/>
  <c r="AK54" i="6" s="1"/>
  <c r="AM48" i="4"/>
  <c r="AM24" i="6" s="1"/>
  <c r="AM53" i="6" s="1"/>
  <c r="AK48" i="4"/>
  <c r="AK24" i="6"/>
  <c r="AK53" i="6" s="1"/>
  <c r="F67" i="25"/>
  <c r="F70" i="25" s="1"/>
  <c r="AM71" i="25" s="1"/>
  <c r="AM106" i="25" s="1"/>
  <c r="V56" i="4"/>
  <c r="F56" i="4"/>
  <c r="F26" i="6" s="1"/>
  <c r="X56" i="4"/>
  <c r="H56" i="4"/>
  <c r="AH48" i="4"/>
  <c r="Z48" i="4"/>
  <c r="V48" i="4"/>
  <c r="R48" i="4"/>
  <c r="J48" i="4"/>
  <c r="F48" i="4"/>
  <c r="F24" i="6" s="1"/>
  <c r="F53" i="6" s="1"/>
  <c r="AG48" i="4"/>
  <c r="Y48" i="4"/>
  <c r="U48" i="4"/>
  <c r="Q48" i="4"/>
  <c r="I48" i="4"/>
  <c r="E48" i="4"/>
  <c r="AJ48" i="4"/>
  <c r="AB48" i="4"/>
  <c r="X48" i="4"/>
  <c r="T48" i="4"/>
  <c r="L48" i="4"/>
  <c r="H48" i="4"/>
  <c r="AI48" i="4"/>
  <c r="AA48" i="4"/>
  <c r="W48" i="4"/>
  <c r="S48" i="4"/>
  <c r="K48" i="4"/>
  <c r="G48" i="4"/>
  <c r="C18" i="26"/>
  <c r="C19" i="26" s="1"/>
  <c r="G66" i="20"/>
  <c r="E66" i="20"/>
  <c r="I88" i="11"/>
  <c r="I65" i="20" s="1"/>
  <c r="G88" i="11"/>
  <c r="G65" i="20"/>
  <c r="F88" i="11"/>
  <c r="F65" i="20" s="1"/>
  <c r="E88" i="11"/>
  <c r="E65" i="20"/>
  <c r="I85" i="11"/>
  <c r="H85" i="11"/>
  <c r="G85" i="11"/>
  <c r="F85" i="11"/>
  <c r="E85" i="11"/>
  <c r="I84" i="11"/>
  <c r="G84" i="11"/>
  <c r="F84" i="11"/>
  <c r="E84" i="11"/>
  <c r="G52" i="20"/>
  <c r="I51" i="20"/>
  <c r="F51" i="20"/>
  <c r="E52" i="20"/>
  <c r="I128" i="8"/>
  <c r="G128" i="8"/>
  <c r="G51" i="20"/>
  <c r="F128" i="8"/>
  <c r="E128" i="8"/>
  <c r="E51" i="20"/>
  <c r="I125" i="8"/>
  <c r="H125" i="8"/>
  <c r="G125" i="8"/>
  <c r="F125" i="8"/>
  <c r="E125" i="8"/>
  <c r="I124" i="8"/>
  <c r="G124" i="8"/>
  <c r="F124" i="8"/>
  <c r="E124" i="8"/>
  <c r="G62" i="20"/>
  <c r="E62" i="20"/>
  <c r="G79" i="10"/>
  <c r="G78" i="10"/>
  <c r="E79" i="10"/>
  <c r="E78" i="10"/>
  <c r="I75" i="10"/>
  <c r="I61" i="20"/>
  <c r="G75" i="10"/>
  <c r="G61" i="20" s="1"/>
  <c r="F75" i="10"/>
  <c r="F61" i="20"/>
  <c r="E75" i="10"/>
  <c r="E61" i="20" s="1"/>
  <c r="G58" i="20"/>
  <c r="E58" i="20"/>
  <c r="I68" i="10"/>
  <c r="I57" i="20" s="1"/>
  <c r="G68" i="10"/>
  <c r="G57" i="20"/>
  <c r="F68" i="10"/>
  <c r="F57" i="20" s="1"/>
  <c r="E68" i="10"/>
  <c r="E57" i="20"/>
  <c r="I65" i="10"/>
  <c r="H65" i="10"/>
  <c r="G65" i="10"/>
  <c r="F65" i="10"/>
  <c r="E65" i="10"/>
  <c r="I64" i="10"/>
  <c r="G64" i="10"/>
  <c r="F64" i="10"/>
  <c r="E64" i="10"/>
  <c r="I72" i="10"/>
  <c r="H72" i="10"/>
  <c r="G72" i="10"/>
  <c r="F72" i="10"/>
  <c r="E72" i="10"/>
  <c r="I71" i="10"/>
  <c r="G71" i="10"/>
  <c r="F71" i="10"/>
  <c r="E71" i="10"/>
  <c r="G74" i="20"/>
  <c r="G70" i="20"/>
  <c r="E70" i="20"/>
  <c r="I45" i="13"/>
  <c r="I69" i="20"/>
  <c r="G45" i="13"/>
  <c r="G69" i="20" s="1"/>
  <c r="F45" i="13"/>
  <c r="F69" i="20"/>
  <c r="E45" i="13"/>
  <c r="E69" i="20" s="1"/>
  <c r="I42" i="13"/>
  <c r="H42" i="13"/>
  <c r="G42" i="13"/>
  <c r="F42" i="13"/>
  <c r="E42" i="13"/>
  <c r="I41" i="13"/>
  <c r="G41" i="13"/>
  <c r="F41" i="13"/>
  <c r="E41" i="13"/>
  <c r="E74" i="20"/>
  <c r="I63" i="21"/>
  <c r="I73" i="20" s="1"/>
  <c r="G63" i="21"/>
  <c r="G73" i="20"/>
  <c r="F63" i="21"/>
  <c r="F73" i="20"/>
  <c r="I60" i="21"/>
  <c r="H60" i="21"/>
  <c r="G60" i="21"/>
  <c r="F60" i="21"/>
  <c r="E60" i="21"/>
  <c r="I59" i="21"/>
  <c r="G59" i="21"/>
  <c r="F59" i="21"/>
  <c r="E59" i="21"/>
  <c r="E61" i="21"/>
  <c r="E63" i="21"/>
  <c r="E73" i="20"/>
  <c r="C20" i="26"/>
  <c r="C21" i="26" s="1"/>
  <c r="C22" i="26" s="1"/>
  <c r="C23" i="26" s="1"/>
  <c r="C24" i="26" s="1"/>
  <c r="C25" i="26" s="1"/>
  <c r="C26" i="26" s="1"/>
  <c r="C27" i="26" s="1"/>
  <c r="I48" i="21"/>
  <c r="H48" i="21"/>
  <c r="G48" i="21"/>
  <c r="F48" i="21"/>
  <c r="E48" i="21"/>
  <c r="I47" i="21"/>
  <c r="G47" i="21"/>
  <c r="F47" i="21"/>
  <c r="E47" i="21"/>
  <c r="E49" i="21"/>
  <c r="I38" i="21"/>
  <c r="H38" i="21"/>
  <c r="G38" i="21"/>
  <c r="F38" i="21"/>
  <c r="E38" i="21"/>
  <c r="I37" i="21"/>
  <c r="G37" i="21"/>
  <c r="F37" i="21"/>
  <c r="E37" i="21"/>
  <c r="E39" i="21"/>
  <c r="I28" i="21"/>
  <c r="H28" i="21"/>
  <c r="G28" i="21"/>
  <c r="F28" i="21"/>
  <c r="E28" i="21"/>
  <c r="I27" i="21"/>
  <c r="G27" i="21"/>
  <c r="F27" i="21"/>
  <c r="E27" i="21"/>
  <c r="E29" i="21"/>
  <c r="I18" i="21"/>
  <c r="H18" i="21"/>
  <c r="G18" i="21"/>
  <c r="F18" i="21"/>
  <c r="E18" i="21"/>
  <c r="I17" i="21"/>
  <c r="G17" i="21"/>
  <c r="F17" i="21"/>
  <c r="E17" i="21"/>
  <c r="E19" i="21"/>
  <c r="I11" i="13"/>
  <c r="H11" i="13"/>
  <c r="G11" i="13"/>
  <c r="F11" i="13"/>
  <c r="E11" i="13"/>
  <c r="G30" i="10"/>
  <c r="F30" i="10"/>
  <c r="E30" i="10"/>
  <c r="G12" i="10"/>
  <c r="F12" i="10"/>
  <c r="E12" i="10"/>
  <c r="I38" i="8"/>
  <c r="G38" i="8"/>
  <c r="F38" i="8"/>
  <c r="E38" i="8"/>
  <c r="I28" i="8"/>
  <c r="G28" i="8"/>
  <c r="F28" i="8"/>
  <c r="E28" i="8"/>
  <c r="I358" i="3"/>
  <c r="G358" i="3"/>
  <c r="F358" i="3"/>
  <c r="I357" i="3"/>
  <c r="G357" i="3"/>
  <c r="F357" i="3"/>
  <c r="I356" i="3"/>
  <c r="G356" i="3"/>
  <c r="F356" i="3"/>
  <c r="E358" i="3"/>
  <c r="E357" i="3"/>
  <c r="E356" i="3"/>
  <c r="I310" i="3"/>
  <c r="G310" i="3"/>
  <c r="F310" i="3"/>
  <c r="E310" i="3"/>
  <c r="I18" i="8"/>
  <c r="G18" i="8"/>
  <c r="F18" i="8"/>
  <c r="E18" i="8"/>
  <c r="I309" i="3"/>
  <c r="G309" i="3"/>
  <c r="F309" i="3"/>
  <c r="I308" i="3"/>
  <c r="G308" i="3"/>
  <c r="F308" i="3"/>
  <c r="E309" i="3"/>
  <c r="E308" i="3"/>
  <c r="I221" i="3"/>
  <c r="G221" i="3"/>
  <c r="F221" i="3"/>
  <c r="E221" i="3"/>
  <c r="I214" i="3"/>
  <c r="G214" i="3"/>
  <c r="F214" i="3"/>
  <c r="E214" i="3"/>
  <c r="E198" i="3"/>
  <c r="G220" i="3"/>
  <c r="F220" i="3"/>
  <c r="E220" i="3"/>
  <c r="G219" i="3"/>
  <c r="F219" i="3"/>
  <c r="E219" i="3"/>
  <c r="G218" i="3"/>
  <c r="F218" i="3"/>
  <c r="E218" i="3"/>
  <c r="G213" i="3"/>
  <c r="F213" i="3"/>
  <c r="E213" i="3"/>
  <c r="G212" i="3"/>
  <c r="F212" i="3"/>
  <c r="E212" i="3"/>
  <c r="G211" i="3"/>
  <c r="F211" i="3"/>
  <c r="E211" i="3"/>
  <c r="I136" i="8"/>
  <c r="G136" i="8"/>
  <c r="F136" i="8"/>
  <c r="E136" i="8"/>
  <c r="I132" i="8"/>
  <c r="G132" i="8"/>
  <c r="F132" i="8"/>
  <c r="E132" i="8"/>
  <c r="I137" i="8"/>
  <c r="H137" i="8"/>
  <c r="G137" i="8"/>
  <c r="F137" i="8"/>
  <c r="E137" i="8"/>
  <c r="I90" i="8"/>
  <c r="H90" i="8"/>
  <c r="G90" i="8"/>
  <c r="F90" i="8"/>
  <c r="E90" i="8"/>
  <c r="I85" i="8"/>
  <c r="H85" i="8"/>
  <c r="G85" i="8"/>
  <c r="F85" i="8"/>
  <c r="E85" i="8"/>
  <c r="I80" i="8"/>
  <c r="H80" i="8"/>
  <c r="G80" i="8"/>
  <c r="F80" i="8"/>
  <c r="E80" i="8"/>
  <c r="I103" i="8"/>
  <c r="H103" i="8"/>
  <c r="G103" i="8"/>
  <c r="F103" i="8"/>
  <c r="I102" i="8"/>
  <c r="H102" i="8"/>
  <c r="G102" i="8"/>
  <c r="F102" i="8"/>
  <c r="E102" i="8"/>
  <c r="I98" i="8"/>
  <c r="H98" i="8"/>
  <c r="G98" i="8"/>
  <c r="F98" i="8"/>
  <c r="I97" i="8"/>
  <c r="H97" i="8"/>
  <c r="G97" i="8"/>
  <c r="F97" i="8"/>
  <c r="I96" i="8"/>
  <c r="H96" i="8"/>
  <c r="G96" i="8"/>
  <c r="F96" i="8"/>
  <c r="E98" i="8"/>
  <c r="I92" i="8"/>
  <c r="H92" i="8"/>
  <c r="G92" i="8"/>
  <c r="F92" i="8"/>
  <c r="I91" i="8"/>
  <c r="H91" i="8"/>
  <c r="G91" i="8"/>
  <c r="F91" i="8"/>
  <c r="E97" i="8"/>
  <c r="I86" i="8"/>
  <c r="H86" i="8"/>
  <c r="G86" i="8"/>
  <c r="F86" i="8"/>
  <c r="E96" i="8"/>
  <c r="I81" i="8"/>
  <c r="H81" i="8"/>
  <c r="G81" i="8"/>
  <c r="F81" i="8"/>
  <c r="I84" i="3"/>
  <c r="G84" i="3"/>
  <c r="F84" i="3"/>
  <c r="E84" i="3"/>
  <c r="I83" i="3"/>
  <c r="G83" i="3"/>
  <c r="F83" i="3"/>
  <c r="E83" i="3"/>
  <c r="G36" i="8"/>
  <c r="F36" i="8"/>
  <c r="E36" i="8"/>
  <c r="I37" i="8"/>
  <c r="G37" i="8"/>
  <c r="F37" i="8"/>
  <c r="G35" i="8"/>
  <c r="F35" i="8"/>
  <c r="E35" i="8"/>
  <c r="G26" i="8"/>
  <c r="F26" i="8"/>
  <c r="E26" i="8"/>
  <c r="E25" i="8"/>
  <c r="F25" i="8"/>
  <c r="G25" i="8"/>
  <c r="I27" i="8"/>
  <c r="G27" i="8"/>
  <c r="F27" i="8"/>
  <c r="G16" i="8"/>
  <c r="F16" i="8"/>
  <c r="E16" i="8"/>
  <c r="I17" i="8"/>
  <c r="G17" i="8"/>
  <c r="F17" i="8"/>
  <c r="G15" i="8"/>
  <c r="F15" i="8"/>
  <c r="E15" i="8"/>
  <c r="I80" i="3"/>
  <c r="G80" i="3"/>
  <c r="F80" i="3"/>
  <c r="I79" i="3"/>
  <c r="G79" i="3"/>
  <c r="F79" i="3"/>
  <c r="E80" i="3"/>
  <c r="E79" i="3"/>
  <c r="I180" i="3"/>
  <c r="G180" i="3"/>
  <c r="F180" i="3"/>
  <c r="E180" i="3"/>
  <c r="I169" i="3"/>
  <c r="G169" i="3"/>
  <c r="F169" i="3"/>
  <c r="E169" i="3"/>
  <c r="I156" i="3"/>
  <c r="G156" i="3"/>
  <c r="F156" i="3"/>
  <c r="E156" i="3"/>
  <c r="J186" i="3"/>
  <c r="I186" i="3"/>
  <c r="H186" i="3"/>
  <c r="G186" i="3"/>
  <c r="F186" i="3"/>
  <c r="E186" i="3"/>
  <c r="I185" i="3"/>
  <c r="G185" i="3"/>
  <c r="F185" i="3"/>
  <c r="E185" i="3"/>
  <c r="G184" i="3"/>
  <c r="F184" i="3"/>
  <c r="E184" i="3"/>
  <c r="J181" i="3"/>
  <c r="I181" i="3"/>
  <c r="H181" i="3"/>
  <c r="G181" i="3"/>
  <c r="F181" i="3"/>
  <c r="E181" i="3"/>
  <c r="G179" i="3"/>
  <c r="F179" i="3"/>
  <c r="E179" i="3"/>
  <c r="J175" i="3"/>
  <c r="I175" i="3"/>
  <c r="H175" i="3"/>
  <c r="G175" i="3"/>
  <c r="F175" i="3"/>
  <c r="E175" i="3"/>
  <c r="I174" i="3"/>
  <c r="G174" i="3"/>
  <c r="F174" i="3"/>
  <c r="E174" i="3"/>
  <c r="G173" i="3"/>
  <c r="F173" i="3"/>
  <c r="E173" i="3"/>
  <c r="J170" i="3"/>
  <c r="I170" i="3"/>
  <c r="H170" i="3"/>
  <c r="G170" i="3"/>
  <c r="F170" i="3"/>
  <c r="E170" i="3"/>
  <c r="G168" i="3"/>
  <c r="F168" i="3"/>
  <c r="E168" i="3"/>
  <c r="I145" i="3"/>
  <c r="G145" i="3"/>
  <c r="F145" i="3"/>
  <c r="E145" i="3"/>
  <c r="J162" i="3"/>
  <c r="I162" i="3"/>
  <c r="H162" i="3"/>
  <c r="G162" i="3"/>
  <c r="F162" i="3"/>
  <c r="E162" i="3"/>
  <c r="I161" i="3"/>
  <c r="G161" i="3"/>
  <c r="F161" i="3"/>
  <c r="G160" i="3"/>
  <c r="F160" i="3"/>
  <c r="E160" i="3"/>
  <c r="E161" i="3"/>
  <c r="J157" i="3"/>
  <c r="I157" i="3"/>
  <c r="H157" i="3"/>
  <c r="G157" i="3"/>
  <c r="F157" i="3"/>
  <c r="E157" i="3"/>
  <c r="G155" i="3"/>
  <c r="F155" i="3"/>
  <c r="E155" i="3"/>
  <c r="J151" i="3"/>
  <c r="I151" i="3"/>
  <c r="H151" i="3"/>
  <c r="G151" i="3"/>
  <c r="F151" i="3"/>
  <c r="E151" i="3"/>
  <c r="I150" i="3"/>
  <c r="G150" i="3"/>
  <c r="F150" i="3"/>
  <c r="G149" i="3"/>
  <c r="F149" i="3"/>
  <c r="E149" i="3"/>
  <c r="E150" i="3"/>
  <c r="J146" i="3"/>
  <c r="I146" i="3"/>
  <c r="H146" i="3"/>
  <c r="G146" i="3"/>
  <c r="F146" i="3"/>
  <c r="E146" i="3"/>
  <c r="G144" i="3"/>
  <c r="F144" i="3"/>
  <c r="E144" i="3"/>
  <c r="I74" i="3"/>
  <c r="H74" i="3"/>
  <c r="G74" i="3"/>
  <c r="F74" i="3"/>
  <c r="E74" i="3"/>
  <c r="I73" i="3"/>
  <c r="H73" i="3"/>
  <c r="G73" i="3"/>
  <c r="F73" i="3"/>
  <c r="E73" i="3"/>
  <c r="I72" i="3"/>
  <c r="H72" i="3"/>
  <c r="G72" i="3"/>
  <c r="F72" i="3"/>
  <c r="E72" i="3"/>
  <c r="I67" i="3"/>
  <c r="H67" i="3"/>
  <c r="G67" i="3"/>
  <c r="F67" i="3"/>
  <c r="E67" i="3"/>
  <c r="I66" i="3"/>
  <c r="H66" i="3"/>
  <c r="G66" i="3"/>
  <c r="F66" i="3"/>
  <c r="E66" i="3"/>
  <c r="I65" i="3"/>
  <c r="H65" i="3"/>
  <c r="G65" i="3"/>
  <c r="F65" i="3"/>
  <c r="E65" i="3"/>
  <c r="G71" i="3"/>
  <c r="F71" i="3"/>
  <c r="E71" i="3"/>
  <c r="G70" i="3"/>
  <c r="E70" i="3"/>
  <c r="I59" i="3"/>
  <c r="H59" i="3"/>
  <c r="G59" i="3"/>
  <c r="F59" i="3"/>
  <c r="I58" i="3"/>
  <c r="H58" i="3"/>
  <c r="G58" i="3"/>
  <c r="F58" i="3"/>
  <c r="I57" i="3"/>
  <c r="H57" i="3"/>
  <c r="G57" i="3"/>
  <c r="F57" i="3"/>
  <c r="E59" i="3"/>
  <c r="E58" i="3"/>
  <c r="E57" i="3"/>
  <c r="G56" i="3"/>
  <c r="F56" i="3"/>
  <c r="E56" i="3"/>
  <c r="G55" i="3"/>
  <c r="E55" i="3"/>
  <c r="I52" i="3"/>
  <c r="H52" i="3"/>
  <c r="G52" i="3"/>
  <c r="F52" i="3"/>
  <c r="I51" i="3"/>
  <c r="H51" i="3"/>
  <c r="G51" i="3"/>
  <c r="F51" i="3"/>
  <c r="I50" i="3"/>
  <c r="H50" i="3"/>
  <c r="G50" i="3"/>
  <c r="F50" i="3"/>
  <c r="E50" i="3"/>
  <c r="E52" i="3"/>
  <c r="E51" i="3"/>
  <c r="G64" i="3"/>
  <c r="F64" i="3"/>
  <c r="E64" i="3"/>
  <c r="G63" i="3"/>
  <c r="E63" i="3"/>
  <c r="G49" i="3"/>
  <c r="F49" i="3"/>
  <c r="E49" i="3"/>
  <c r="G48" i="3"/>
  <c r="E48" i="3"/>
  <c r="J67" i="3"/>
  <c r="J52" i="3"/>
  <c r="J73" i="3"/>
  <c r="J58" i="3"/>
  <c r="K72" i="3"/>
  <c r="K57" i="3"/>
  <c r="J51" i="3"/>
  <c r="J66" i="3"/>
  <c r="K73" i="3"/>
  <c r="K58" i="3"/>
  <c r="J72" i="3"/>
  <c r="J65" i="3"/>
  <c r="J50" i="3"/>
  <c r="J74" i="3"/>
  <c r="J59" i="3"/>
  <c r="K67" i="3"/>
  <c r="K52" i="3"/>
  <c r="K65" i="3"/>
  <c r="K50" i="3"/>
  <c r="L73" i="3"/>
  <c r="L58" i="3"/>
  <c r="L67" i="3"/>
  <c r="L52" i="3"/>
  <c r="K74" i="3"/>
  <c r="K59" i="3"/>
  <c r="K66" i="3"/>
  <c r="K51" i="3"/>
  <c r="L74" i="3"/>
  <c r="L59" i="3"/>
  <c r="L66" i="3"/>
  <c r="L51" i="3"/>
  <c r="M67" i="3"/>
  <c r="M52" i="3"/>
  <c r="I55" i="21"/>
  <c r="G55" i="21"/>
  <c r="F55" i="21"/>
  <c r="E55" i="21"/>
  <c r="I54" i="21"/>
  <c r="G54" i="21"/>
  <c r="F54" i="21"/>
  <c r="E54" i="21"/>
  <c r="I53" i="21"/>
  <c r="G53" i="21"/>
  <c r="F53" i="21"/>
  <c r="E53" i="21"/>
  <c r="I52" i="21"/>
  <c r="G52" i="21"/>
  <c r="F52" i="21"/>
  <c r="E52" i="21"/>
  <c r="I44" i="21"/>
  <c r="H44" i="21"/>
  <c r="G44" i="21"/>
  <c r="F44" i="21"/>
  <c r="E44" i="21"/>
  <c r="G43" i="21"/>
  <c r="F43" i="21"/>
  <c r="E43" i="21"/>
  <c r="G42" i="21"/>
  <c r="F42" i="21"/>
  <c r="E42" i="21"/>
  <c r="I34" i="21"/>
  <c r="H34" i="21"/>
  <c r="G34" i="21"/>
  <c r="F34" i="21"/>
  <c r="E34" i="21"/>
  <c r="G33" i="21"/>
  <c r="F33" i="21"/>
  <c r="E33" i="21"/>
  <c r="G32" i="21"/>
  <c r="F32" i="21"/>
  <c r="E32" i="21"/>
  <c r="I24" i="21"/>
  <c r="H24" i="21"/>
  <c r="G24" i="21"/>
  <c r="F24" i="21"/>
  <c r="E24" i="21"/>
  <c r="G23" i="21"/>
  <c r="F23" i="21"/>
  <c r="E23" i="21"/>
  <c r="G22" i="21"/>
  <c r="F22" i="21"/>
  <c r="E22" i="21"/>
  <c r="I14" i="21"/>
  <c r="H14" i="21"/>
  <c r="G14" i="21"/>
  <c r="F14" i="21"/>
  <c r="E14" i="21"/>
  <c r="G13" i="21"/>
  <c r="F13" i="21"/>
  <c r="E13" i="21"/>
  <c r="G12" i="21"/>
  <c r="F12" i="21"/>
  <c r="E12" i="21"/>
  <c r="I147" i="8"/>
  <c r="H147" i="8"/>
  <c r="G147" i="8"/>
  <c r="F147" i="8"/>
  <c r="E147" i="8"/>
  <c r="I146" i="8"/>
  <c r="G146" i="8"/>
  <c r="F146" i="8"/>
  <c r="I142" i="8"/>
  <c r="H142" i="8"/>
  <c r="G142" i="8"/>
  <c r="F142" i="8"/>
  <c r="E142" i="8"/>
  <c r="I141" i="8"/>
  <c r="G141" i="8"/>
  <c r="F141" i="8"/>
  <c r="I121" i="8"/>
  <c r="H121" i="8"/>
  <c r="G121" i="8"/>
  <c r="F121" i="8"/>
  <c r="E121" i="8"/>
  <c r="I120" i="8"/>
  <c r="G120" i="8"/>
  <c r="F120" i="8"/>
  <c r="E120" i="8"/>
  <c r="I117" i="8"/>
  <c r="G117" i="8"/>
  <c r="F117" i="8"/>
  <c r="I116" i="8"/>
  <c r="G116" i="8"/>
  <c r="F116" i="8"/>
  <c r="I109" i="8"/>
  <c r="H109" i="8"/>
  <c r="G109" i="8"/>
  <c r="F109" i="8"/>
  <c r="H108" i="8"/>
  <c r="G108" i="8"/>
  <c r="F108" i="8"/>
  <c r="E141" i="8"/>
  <c r="I73" i="8"/>
  <c r="H73" i="8"/>
  <c r="G73" i="8"/>
  <c r="F73" i="8"/>
  <c r="E73" i="8"/>
  <c r="I72" i="8"/>
  <c r="H72" i="8"/>
  <c r="G72" i="8"/>
  <c r="F72" i="8"/>
  <c r="I71" i="8"/>
  <c r="H71" i="8"/>
  <c r="G71" i="8"/>
  <c r="F71" i="8"/>
  <c r="E108" i="8"/>
  <c r="I67" i="8"/>
  <c r="H67" i="8"/>
  <c r="G67" i="8"/>
  <c r="F67" i="8"/>
  <c r="I66" i="8"/>
  <c r="H66" i="8"/>
  <c r="G66" i="8"/>
  <c r="F66" i="8"/>
  <c r="I65" i="8"/>
  <c r="H65" i="8"/>
  <c r="G65" i="8"/>
  <c r="F65" i="8"/>
  <c r="I61" i="8"/>
  <c r="H61" i="8"/>
  <c r="G61" i="8"/>
  <c r="F61" i="8"/>
  <c r="I60" i="8"/>
  <c r="H60" i="8"/>
  <c r="G60" i="8"/>
  <c r="F60" i="8"/>
  <c r="I59" i="8"/>
  <c r="G59" i="8"/>
  <c r="F59" i="8"/>
  <c r="E66" i="8"/>
  <c r="I55" i="8"/>
  <c r="H55" i="8"/>
  <c r="G55" i="8"/>
  <c r="F55" i="8"/>
  <c r="I54" i="8"/>
  <c r="G54" i="8"/>
  <c r="F54" i="8"/>
  <c r="E65" i="8"/>
  <c r="I50" i="8"/>
  <c r="H50" i="8"/>
  <c r="G50" i="8"/>
  <c r="F50" i="8"/>
  <c r="E50" i="8"/>
  <c r="I49" i="8"/>
  <c r="G49" i="8"/>
  <c r="F49" i="8"/>
  <c r="G43" i="8"/>
  <c r="F43" i="8"/>
  <c r="E43" i="8"/>
  <c r="E59" i="8"/>
  <c r="G32" i="8"/>
  <c r="E54" i="8"/>
  <c r="I22" i="8"/>
  <c r="H22" i="8"/>
  <c r="G22" i="8"/>
  <c r="F22" i="8"/>
  <c r="E49" i="8"/>
  <c r="I12" i="8"/>
  <c r="H12" i="8"/>
  <c r="G12" i="8"/>
  <c r="F12" i="8"/>
  <c r="E63" i="6"/>
  <c r="E55" i="8"/>
  <c r="E62" i="6"/>
  <c r="E61" i="6"/>
  <c r="E60" i="6"/>
  <c r="E59" i="6"/>
  <c r="E56" i="6"/>
  <c r="E55" i="6"/>
  <c r="E54" i="6"/>
  <c r="E53" i="6"/>
  <c r="E52" i="6"/>
  <c r="E51" i="6"/>
  <c r="E48" i="6"/>
  <c r="E103" i="8"/>
  <c r="E45" i="6"/>
  <c r="E44" i="6"/>
  <c r="I27" i="6"/>
  <c r="G27" i="6"/>
  <c r="F27" i="6"/>
  <c r="E27" i="6"/>
  <c r="F54" i="6"/>
  <c r="J24" i="6"/>
  <c r="J53" i="6"/>
  <c r="I24" i="6"/>
  <c r="G24" i="6"/>
  <c r="E24" i="6"/>
  <c r="F23" i="6"/>
  <c r="E23" i="6"/>
  <c r="F22" i="6"/>
  <c r="E22" i="6"/>
  <c r="F21" i="6"/>
  <c r="E21" i="6"/>
  <c r="F20" i="6"/>
  <c r="E20" i="6"/>
  <c r="F19" i="6"/>
  <c r="F55" i="6" s="1"/>
  <c r="E19" i="6"/>
  <c r="F18" i="6"/>
  <c r="F34" i="6" s="1"/>
  <c r="E18" i="6"/>
  <c r="F17" i="6"/>
  <c r="F61" i="6"/>
  <c r="E17" i="6"/>
  <c r="F16" i="6"/>
  <c r="F52" i="6" s="1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E37" i="8"/>
  <c r="I372" i="3"/>
  <c r="G372" i="3"/>
  <c r="F372" i="3"/>
  <c r="I371" i="3"/>
  <c r="G371" i="3"/>
  <c r="F371" i="3"/>
  <c r="E32" i="8"/>
  <c r="G368" i="3"/>
  <c r="F368" i="3"/>
  <c r="F369" i="3" s="1"/>
  <c r="F32" i="8" s="1"/>
  <c r="E368" i="3"/>
  <c r="G367" i="3"/>
  <c r="F367" i="3"/>
  <c r="E367" i="3"/>
  <c r="G366" i="3"/>
  <c r="F366" i="3"/>
  <c r="E366" i="3"/>
  <c r="G365" i="3"/>
  <c r="E365" i="3"/>
  <c r="G364" i="3"/>
  <c r="F364" i="3"/>
  <c r="E364" i="3"/>
  <c r="G363" i="3"/>
  <c r="F363" i="3"/>
  <c r="E363" i="3"/>
  <c r="G362" i="3"/>
  <c r="F362" i="3"/>
  <c r="E362" i="3"/>
  <c r="E27" i="8"/>
  <c r="I352" i="3"/>
  <c r="G352" i="3"/>
  <c r="F352" i="3"/>
  <c r="I351" i="3"/>
  <c r="G351" i="3"/>
  <c r="F351" i="3"/>
  <c r="E351" i="3"/>
  <c r="I348" i="3"/>
  <c r="G348" i="3"/>
  <c r="F348" i="3"/>
  <c r="I347" i="3"/>
  <c r="G347" i="3"/>
  <c r="F347" i="3"/>
  <c r="I346" i="3"/>
  <c r="G346" i="3"/>
  <c r="F346" i="3"/>
  <c r="E346" i="3"/>
  <c r="I345" i="3"/>
  <c r="G345" i="3"/>
  <c r="F345" i="3"/>
  <c r="E22" i="8"/>
  <c r="G341" i="3"/>
  <c r="F341" i="3"/>
  <c r="E341" i="3"/>
  <c r="G340" i="3"/>
  <c r="F340" i="3"/>
  <c r="E340" i="3"/>
  <c r="G339" i="3"/>
  <c r="F339" i="3"/>
  <c r="E339" i="3"/>
  <c r="G338" i="3"/>
  <c r="E338" i="3"/>
  <c r="I337" i="3"/>
  <c r="H337" i="3"/>
  <c r="G337" i="3"/>
  <c r="F337" i="3"/>
  <c r="E337" i="3"/>
  <c r="G336" i="3"/>
  <c r="F336" i="3"/>
  <c r="E336" i="3"/>
  <c r="G335" i="3"/>
  <c r="F335" i="3"/>
  <c r="E335" i="3"/>
  <c r="I331" i="3"/>
  <c r="H331" i="3"/>
  <c r="G331" i="3"/>
  <c r="F331" i="3"/>
  <c r="E331" i="3"/>
  <c r="I330" i="3"/>
  <c r="H330" i="3"/>
  <c r="G330" i="3"/>
  <c r="F330" i="3"/>
  <c r="E330" i="3"/>
  <c r="AJ327" i="3"/>
  <c r="AJ331" i="3"/>
  <c r="AI327" i="3"/>
  <c r="AI331" i="3"/>
  <c r="AH327" i="3"/>
  <c r="AH331" i="3"/>
  <c r="AG327" i="3"/>
  <c r="AG331" i="3"/>
  <c r="AF327" i="3"/>
  <c r="AF331" i="3"/>
  <c r="AE327" i="3"/>
  <c r="AE331" i="3"/>
  <c r="AD327" i="3"/>
  <c r="AD331" i="3"/>
  <c r="AC327" i="3"/>
  <c r="AC331" i="3"/>
  <c r="AB327" i="3"/>
  <c r="AB331" i="3"/>
  <c r="AA327" i="3"/>
  <c r="AA331" i="3"/>
  <c r="Z327" i="3"/>
  <c r="Z331" i="3"/>
  <c r="Y327" i="3"/>
  <c r="Y331" i="3"/>
  <c r="X327" i="3"/>
  <c r="X331" i="3"/>
  <c r="W327" i="3"/>
  <c r="W331" i="3"/>
  <c r="V327" i="3"/>
  <c r="V331" i="3"/>
  <c r="U327" i="3"/>
  <c r="U331" i="3"/>
  <c r="T327" i="3"/>
  <c r="T331" i="3"/>
  <c r="S327" i="3"/>
  <c r="S331" i="3"/>
  <c r="R327" i="3"/>
  <c r="R331" i="3"/>
  <c r="Q327" i="3"/>
  <c r="Q331" i="3"/>
  <c r="P327" i="3"/>
  <c r="P331" i="3"/>
  <c r="O327" i="3"/>
  <c r="O331" i="3"/>
  <c r="N327" i="3"/>
  <c r="N331" i="3"/>
  <c r="M327" i="3"/>
  <c r="M331" i="3"/>
  <c r="L327" i="3"/>
  <c r="L331" i="3"/>
  <c r="K327" i="3"/>
  <c r="K331" i="3"/>
  <c r="J327" i="3"/>
  <c r="J331" i="3"/>
  <c r="I323" i="3"/>
  <c r="H323" i="3"/>
  <c r="G323" i="3"/>
  <c r="F323" i="3"/>
  <c r="E323" i="3"/>
  <c r="I322" i="3"/>
  <c r="H322" i="3"/>
  <c r="G322" i="3"/>
  <c r="F322" i="3"/>
  <c r="E322" i="3"/>
  <c r="I319" i="3"/>
  <c r="H319" i="3"/>
  <c r="G319" i="3"/>
  <c r="F319" i="3"/>
  <c r="E319" i="3"/>
  <c r="G318" i="3"/>
  <c r="F318" i="3"/>
  <c r="E318" i="3"/>
  <c r="I315" i="3"/>
  <c r="H315" i="3"/>
  <c r="G315" i="3"/>
  <c r="F315" i="3"/>
  <c r="E315" i="3"/>
  <c r="G314" i="3"/>
  <c r="F314" i="3"/>
  <c r="E314" i="3"/>
  <c r="E17" i="8"/>
  <c r="I304" i="3"/>
  <c r="G304" i="3"/>
  <c r="F304" i="3"/>
  <c r="I303" i="3"/>
  <c r="G303" i="3"/>
  <c r="F303" i="3"/>
  <c r="E303" i="3"/>
  <c r="I300" i="3"/>
  <c r="G300" i="3"/>
  <c r="F300" i="3"/>
  <c r="I299" i="3"/>
  <c r="G299" i="3"/>
  <c r="F299" i="3"/>
  <c r="I298" i="3"/>
  <c r="G298" i="3"/>
  <c r="F298" i="3"/>
  <c r="E298" i="3"/>
  <c r="I297" i="3"/>
  <c r="G297" i="3"/>
  <c r="F297" i="3"/>
  <c r="E297" i="3"/>
  <c r="E12" i="8"/>
  <c r="G293" i="3"/>
  <c r="F293" i="3"/>
  <c r="E293" i="3"/>
  <c r="G292" i="3"/>
  <c r="F292" i="3"/>
  <c r="E292" i="3"/>
  <c r="G291" i="3"/>
  <c r="F291" i="3"/>
  <c r="E291" i="3"/>
  <c r="G290" i="3"/>
  <c r="E290" i="3"/>
  <c r="I289" i="3"/>
  <c r="H289" i="3"/>
  <c r="G289" i="3"/>
  <c r="F289" i="3"/>
  <c r="E289" i="3"/>
  <c r="G288" i="3"/>
  <c r="F288" i="3"/>
  <c r="E288" i="3"/>
  <c r="I287" i="3"/>
  <c r="H287" i="3"/>
  <c r="G287" i="3"/>
  <c r="F287" i="3"/>
  <c r="E287" i="3"/>
  <c r="I283" i="3"/>
  <c r="H283" i="3"/>
  <c r="G283" i="3"/>
  <c r="F283" i="3"/>
  <c r="E283" i="3"/>
  <c r="I282" i="3"/>
  <c r="H282" i="3"/>
  <c r="G282" i="3"/>
  <c r="F282" i="3"/>
  <c r="E282" i="3"/>
  <c r="I279" i="3"/>
  <c r="H279" i="3"/>
  <c r="G279" i="3"/>
  <c r="F279" i="3"/>
  <c r="E279" i="3"/>
  <c r="G278" i="3"/>
  <c r="F278" i="3"/>
  <c r="E278" i="3"/>
  <c r="I275" i="3"/>
  <c r="H275" i="3"/>
  <c r="G275" i="3"/>
  <c r="F275" i="3"/>
  <c r="E275" i="3"/>
  <c r="G274" i="3"/>
  <c r="F274" i="3"/>
  <c r="E274" i="3"/>
  <c r="I271" i="3"/>
  <c r="H271" i="3"/>
  <c r="G271" i="3"/>
  <c r="F271" i="3"/>
  <c r="E271" i="3"/>
  <c r="I270" i="3"/>
  <c r="H270" i="3"/>
  <c r="G270" i="3"/>
  <c r="F270" i="3"/>
  <c r="E270" i="3"/>
  <c r="I267" i="3"/>
  <c r="H267" i="3"/>
  <c r="G267" i="3"/>
  <c r="F267" i="3"/>
  <c r="E267" i="3"/>
  <c r="G266" i="3"/>
  <c r="F266" i="3"/>
  <c r="E266" i="3"/>
  <c r="I263" i="3"/>
  <c r="H263" i="3"/>
  <c r="G263" i="3"/>
  <c r="F263" i="3"/>
  <c r="E263" i="3"/>
  <c r="G262" i="3"/>
  <c r="F262" i="3"/>
  <c r="E262" i="3"/>
  <c r="E372" i="3"/>
  <c r="I241" i="3"/>
  <c r="G241" i="3"/>
  <c r="F241" i="3"/>
  <c r="G240" i="3"/>
  <c r="E240" i="3"/>
  <c r="G239" i="3"/>
  <c r="F239" i="3"/>
  <c r="E239" i="3"/>
  <c r="G238" i="3"/>
  <c r="E238" i="3"/>
  <c r="G237" i="3"/>
  <c r="F237" i="3"/>
  <c r="E237" i="3"/>
  <c r="G236" i="3"/>
  <c r="F236" i="3"/>
  <c r="E236" i="3"/>
  <c r="G235" i="3"/>
  <c r="F235" i="3"/>
  <c r="E235" i="3"/>
  <c r="E304" i="3"/>
  <c r="G232" i="3"/>
  <c r="F232" i="3"/>
  <c r="G231" i="3"/>
  <c r="E231" i="3"/>
  <c r="G230" i="3"/>
  <c r="F230" i="3"/>
  <c r="E230" i="3"/>
  <c r="G229" i="3"/>
  <c r="F229" i="3"/>
  <c r="E229" i="3"/>
  <c r="G228" i="3"/>
  <c r="F228" i="3"/>
  <c r="E228" i="3"/>
  <c r="G227" i="3"/>
  <c r="F227" i="3"/>
  <c r="E227" i="3"/>
  <c r="G226" i="3"/>
  <c r="F226" i="3"/>
  <c r="E226" i="3"/>
  <c r="E348" i="3"/>
  <c r="I205" i="3"/>
  <c r="G205" i="3"/>
  <c r="F205" i="3"/>
  <c r="E205" i="3"/>
  <c r="G204" i="3"/>
  <c r="F204" i="3"/>
  <c r="E204" i="3"/>
  <c r="G203" i="3"/>
  <c r="F203" i="3"/>
  <c r="E203" i="3"/>
  <c r="G202" i="3"/>
  <c r="F202" i="3"/>
  <c r="E202" i="3"/>
  <c r="E300" i="3"/>
  <c r="I198" i="3"/>
  <c r="G198" i="3"/>
  <c r="F198" i="3"/>
  <c r="G197" i="3"/>
  <c r="F197" i="3"/>
  <c r="E197" i="3"/>
  <c r="G196" i="3"/>
  <c r="F196" i="3"/>
  <c r="E196" i="3"/>
  <c r="G195" i="3"/>
  <c r="F195" i="3"/>
  <c r="E195" i="3"/>
  <c r="E347" i="3"/>
  <c r="J256" i="3"/>
  <c r="I256" i="3"/>
  <c r="H256" i="3"/>
  <c r="G256" i="3"/>
  <c r="F256" i="3"/>
  <c r="E256" i="3"/>
  <c r="I255" i="3"/>
  <c r="G255" i="3"/>
  <c r="F255" i="3"/>
  <c r="G254" i="3"/>
  <c r="F254" i="3"/>
  <c r="E254" i="3"/>
  <c r="G253" i="3"/>
  <c r="F253" i="3"/>
  <c r="E253" i="3"/>
  <c r="E299" i="3"/>
  <c r="J250" i="3"/>
  <c r="I250" i="3"/>
  <c r="H250" i="3"/>
  <c r="G250" i="3"/>
  <c r="F250" i="3"/>
  <c r="E250" i="3"/>
  <c r="I249" i="3"/>
  <c r="G249" i="3"/>
  <c r="F249" i="3"/>
  <c r="G248" i="3"/>
  <c r="F248" i="3"/>
  <c r="E248" i="3"/>
  <c r="G247" i="3"/>
  <c r="F247" i="3"/>
  <c r="E247" i="3"/>
  <c r="J135" i="3"/>
  <c r="I135" i="3"/>
  <c r="H135" i="3"/>
  <c r="G135" i="3"/>
  <c r="F135" i="3"/>
  <c r="E135" i="3"/>
  <c r="I134" i="3"/>
  <c r="G134" i="3"/>
  <c r="F134" i="3"/>
  <c r="G133" i="3"/>
  <c r="F133" i="3"/>
  <c r="E133" i="3"/>
  <c r="E134" i="3"/>
  <c r="J130" i="3"/>
  <c r="I130" i="3"/>
  <c r="H130" i="3"/>
  <c r="G130" i="3"/>
  <c r="F130" i="3"/>
  <c r="E130" i="3"/>
  <c r="I129" i="3"/>
  <c r="G129" i="3"/>
  <c r="F129" i="3"/>
  <c r="E129" i="3"/>
  <c r="G128" i="3"/>
  <c r="F128" i="3"/>
  <c r="E128" i="3"/>
  <c r="J124" i="3"/>
  <c r="I124" i="3"/>
  <c r="H124" i="3"/>
  <c r="G124" i="3"/>
  <c r="F124" i="3"/>
  <c r="E124" i="3"/>
  <c r="I123" i="3"/>
  <c r="G123" i="3"/>
  <c r="F123" i="3"/>
  <c r="G122" i="3"/>
  <c r="F122" i="3"/>
  <c r="E122" i="3"/>
  <c r="E123" i="3"/>
  <c r="J119" i="3"/>
  <c r="I119" i="3"/>
  <c r="H119" i="3"/>
  <c r="G119" i="3"/>
  <c r="F119" i="3"/>
  <c r="E119" i="3"/>
  <c r="I118" i="3"/>
  <c r="G118" i="3"/>
  <c r="F118" i="3"/>
  <c r="E118" i="3"/>
  <c r="G117" i="3"/>
  <c r="F117" i="3"/>
  <c r="E117" i="3"/>
  <c r="E345" i="3"/>
  <c r="J111" i="3"/>
  <c r="I111" i="3"/>
  <c r="H111" i="3"/>
  <c r="G111" i="3"/>
  <c r="F111" i="3"/>
  <c r="E111" i="3"/>
  <c r="I110" i="3"/>
  <c r="G110" i="3"/>
  <c r="F110" i="3"/>
  <c r="G109" i="3"/>
  <c r="F109" i="3"/>
  <c r="E109" i="3"/>
  <c r="E110" i="3"/>
  <c r="J106" i="3"/>
  <c r="I106" i="3"/>
  <c r="H106" i="3"/>
  <c r="G106" i="3"/>
  <c r="F106" i="3"/>
  <c r="E106" i="3"/>
  <c r="I105" i="3"/>
  <c r="G105" i="3"/>
  <c r="F105" i="3"/>
  <c r="E105" i="3"/>
  <c r="G104" i="3"/>
  <c r="F104" i="3"/>
  <c r="E104" i="3"/>
  <c r="J100" i="3"/>
  <c r="I100" i="3"/>
  <c r="H100" i="3"/>
  <c r="G100" i="3"/>
  <c r="F100" i="3"/>
  <c r="E100" i="3"/>
  <c r="I99" i="3"/>
  <c r="G99" i="3"/>
  <c r="F99" i="3"/>
  <c r="G98" i="3"/>
  <c r="F98" i="3"/>
  <c r="E98" i="3"/>
  <c r="E99" i="3"/>
  <c r="J95" i="3"/>
  <c r="I95" i="3"/>
  <c r="H95" i="3"/>
  <c r="G95" i="3"/>
  <c r="F95" i="3"/>
  <c r="E95" i="3"/>
  <c r="G94" i="3"/>
  <c r="F94" i="3"/>
  <c r="E94" i="3"/>
  <c r="G93" i="3"/>
  <c r="F93" i="3"/>
  <c r="E93" i="3"/>
  <c r="E241" i="3"/>
  <c r="G41" i="3"/>
  <c r="E41" i="3"/>
  <c r="I38" i="3"/>
  <c r="G38" i="3"/>
  <c r="F38" i="3"/>
  <c r="E38" i="3"/>
  <c r="I37" i="3"/>
  <c r="H37" i="3"/>
  <c r="G37" i="3"/>
  <c r="F37" i="3"/>
  <c r="E37" i="3"/>
  <c r="G36" i="3"/>
  <c r="F36" i="3"/>
  <c r="E36" i="3"/>
  <c r="G35" i="3"/>
  <c r="E35" i="3"/>
  <c r="I32" i="3"/>
  <c r="G32" i="3"/>
  <c r="F32" i="3"/>
  <c r="E32" i="3"/>
  <c r="I31" i="3"/>
  <c r="H31" i="3"/>
  <c r="G31" i="3"/>
  <c r="F31" i="3"/>
  <c r="E31" i="3"/>
  <c r="G30" i="3"/>
  <c r="F30" i="3"/>
  <c r="E30" i="3"/>
  <c r="G29" i="3"/>
  <c r="E29" i="3"/>
  <c r="E232" i="3"/>
  <c r="G24" i="3"/>
  <c r="E24" i="3"/>
  <c r="I21" i="3"/>
  <c r="G21" i="3"/>
  <c r="F21" i="3"/>
  <c r="E21" i="3"/>
  <c r="I20" i="3"/>
  <c r="H20" i="3"/>
  <c r="G20" i="3"/>
  <c r="F20" i="3"/>
  <c r="E20" i="3"/>
  <c r="G19" i="3"/>
  <c r="F19" i="3"/>
  <c r="E19" i="3"/>
  <c r="G18" i="3"/>
  <c r="E18" i="3"/>
  <c r="I15" i="3"/>
  <c r="G15" i="3"/>
  <c r="F15" i="3"/>
  <c r="E15" i="3"/>
  <c r="I14" i="3"/>
  <c r="H14" i="3"/>
  <c r="G14" i="3"/>
  <c r="F14" i="3"/>
  <c r="E14" i="3"/>
  <c r="G13" i="3"/>
  <c r="F13" i="3"/>
  <c r="E13" i="3"/>
  <c r="G12" i="3"/>
  <c r="E12" i="3"/>
  <c r="I81" i="11"/>
  <c r="H81" i="11"/>
  <c r="G81" i="11"/>
  <c r="F81" i="11"/>
  <c r="E81" i="11"/>
  <c r="I80" i="11"/>
  <c r="G80" i="11"/>
  <c r="F80" i="11"/>
  <c r="E80" i="11"/>
  <c r="I76" i="11"/>
  <c r="G76" i="11"/>
  <c r="F76" i="11"/>
  <c r="E76" i="11"/>
  <c r="I75" i="11"/>
  <c r="G75" i="11"/>
  <c r="F75" i="11"/>
  <c r="E75" i="11"/>
  <c r="G52" i="11"/>
  <c r="F52" i="11"/>
  <c r="E52" i="11"/>
  <c r="G51" i="11"/>
  <c r="F51" i="11"/>
  <c r="E51" i="11"/>
  <c r="G50" i="11"/>
  <c r="F50" i="11"/>
  <c r="E50" i="11"/>
  <c r="G49" i="11"/>
  <c r="F49" i="11"/>
  <c r="E49" i="11"/>
  <c r="F48" i="11"/>
  <c r="E48" i="11"/>
  <c r="F47" i="11"/>
  <c r="E47" i="11"/>
  <c r="F46" i="11"/>
  <c r="E46" i="11"/>
  <c r="F45" i="11"/>
  <c r="E45" i="11"/>
  <c r="F44" i="11"/>
  <c r="E44" i="11"/>
  <c r="F43" i="11"/>
  <c r="E43" i="11"/>
  <c r="G42" i="11"/>
  <c r="F42" i="11"/>
  <c r="E42" i="11"/>
  <c r="G22" i="11"/>
  <c r="F22" i="11"/>
  <c r="E22" i="11"/>
  <c r="G21" i="11"/>
  <c r="F21" i="11"/>
  <c r="E21" i="11"/>
  <c r="G20" i="11"/>
  <c r="F20" i="11"/>
  <c r="E20" i="11"/>
  <c r="G19" i="11"/>
  <c r="F19" i="11"/>
  <c r="E19" i="11"/>
  <c r="G18" i="11"/>
  <c r="F18" i="11"/>
  <c r="E18" i="11"/>
  <c r="G17" i="11"/>
  <c r="F17" i="11"/>
  <c r="E17" i="11"/>
  <c r="G16" i="11"/>
  <c r="F16" i="11"/>
  <c r="E16" i="11"/>
  <c r="G15" i="11"/>
  <c r="F15" i="11"/>
  <c r="E15" i="11"/>
  <c r="G14" i="11"/>
  <c r="F14" i="11"/>
  <c r="E14" i="11"/>
  <c r="G13" i="11"/>
  <c r="F13" i="11"/>
  <c r="E13" i="11"/>
  <c r="G12" i="11"/>
  <c r="F12" i="11"/>
  <c r="E12" i="11"/>
  <c r="I38" i="13"/>
  <c r="H38" i="13"/>
  <c r="G38" i="13"/>
  <c r="F38" i="13"/>
  <c r="E38" i="13"/>
  <c r="I37" i="13"/>
  <c r="G37" i="13"/>
  <c r="F37" i="13"/>
  <c r="E37" i="13"/>
  <c r="I33" i="13"/>
  <c r="G33" i="13"/>
  <c r="F33" i="13"/>
  <c r="E33" i="13"/>
  <c r="I32" i="13"/>
  <c r="G32" i="13"/>
  <c r="F32" i="13"/>
  <c r="G24" i="13"/>
  <c r="F24" i="13"/>
  <c r="E24" i="13"/>
  <c r="G23" i="13"/>
  <c r="E23" i="13"/>
  <c r="F18" i="13"/>
  <c r="E18" i="13"/>
  <c r="G17" i="13"/>
  <c r="E17" i="13"/>
  <c r="I61" i="10"/>
  <c r="H61" i="10"/>
  <c r="G61" i="10"/>
  <c r="F61" i="10"/>
  <c r="E61" i="10"/>
  <c r="I60" i="10"/>
  <c r="G60" i="10"/>
  <c r="F60" i="10"/>
  <c r="E60" i="10"/>
  <c r="I55" i="10"/>
  <c r="G55" i="10"/>
  <c r="F55" i="10"/>
  <c r="E55" i="10"/>
  <c r="I54" i="10"/>
  <c r="G54" i="10"/>
  <c r="F54" i="10"/>
  <c r="E54" i="10"/>
  <c r="F46" i="10"/>
  <c r="F45" i="10"/>
  <c r="F44" i="10"/>
  <c r="J32" i="10"/>
  <c r="I32" i="10"/>
  <c r="H32" i="10"/>
  <c r="G32" i="10"/>
  <c r="F32" i="10"/>
  <c r="E32" i="10"/>
  <c r="J15" i="10"/>
  <c r="I15" i="10"/>
  <c r="H15" i="10"/>
  <c r="G15" i="10"/>
  <c r="F15" i="10"/>
  <c r="E15" i="10"/>
  <c r="G13" i="10"/>
  <c r="F13" i="10"/>
  <c r="E13" i="10"/>
  <c r="F122" i="20"/>
  <c r="E108" i="20"/>
  <c r="I92" i="20"/>
  <c r="G92" i="20"/>
  <c r="F92" i="20"/>
  <c r="E92" i="20"/>
  <c r="I89" i="20"/>
  <c r="H89" i="20"/>
  <c r="G89" i="20"/>
  <c r="F89" i="20"/>
  <c r="E89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R88" i="20"/>
  <c r="Q88" i="20"/>
  <c r="M88" i="20"/>
  <c r="L88" i="20"/>
  <c r="J88" i="20"/>
  <c r="I88" i="20"/>
  <c r="H88" i="20"/>
  <c r="G88" i="20"/>
  <c r="F88" i="20"/>
  <c r="E88" i="20"/>
  <c r="E93" i="20" s="1"/>
  <c r="E109" i="20" s="1"/>
  <c r="G87" i="20"/>
  <c r="F87" i="20"/>
  <c r="E87" i="20"/>
  <c r="E104" i="20"/>
  <c r="E103" i="20"/>
  <c r="E102" i="20"/>
  <c r="E101" i="20"/>
  <c r="E100" i="20"/>
  <c r="I42" i="20"/>
  <c r="H42" i="20"/>
  <c r="G42" i="20"/>
  <c r="F42" i="20"/>
  <c r="E42" i="20"/>
  <c r="I39" i="20"/>
  <c r="H39" i="20"/>
  <c r="G39" i="20"/>
  <c r="F39" i="20"/>
  <c r="E39" i="20"/>
  <c r="I38" i="20"/>
  <c r="G38" i="20"/>
  <c r="F38" i="20"/>
  <c r="E38" i="20"/>
  <c r="E99" i="20"/>
  <c r="I35" i="20"/>
  <c r="H35" i="20"/>
  <c r="G35" i="20"/>
  <c r="F35" i="20"/>
  <c r="E35" i="20"/>
  <c r="I34" i="20"/>
  <c r="G34" i="20"/>
  <c r="F34" i="20"/>
  <c r="E34" i="20"/>
  <c r="I31" i="20"/>
  <c r="H31" i="20"/>
  <c r="G31" i="20"/>
  <c r="F31" i="20"/>
  <c r="E31" i="20"/>
  <c r="I30" i="20"/>
  <c r="H30" i="20"/>
  <c r="G30" i="20"/>
  <c r="F30" i="20"/>
  <c r="E30" i="20"/>
  <c r="G29" i="20"/>
  <c r="E29" i="20"/>
  <c r="I25" i="20"/>
  <c r="H25" i="20"/>
  <c r="G25" i="20"/>
  <c r="F25" i="20"/>
  <c r="E25" i="20"/>
  <c r="I22" i="20"/>
  <c r="H22" i="20"/>
  <c r="G22" i="20"/>
  <c r="F22" i="20"/>
  <c r="E22" i="20"/>
  <c r="I20" i="20"/>
  <c r="G20" i="20"/>
  <c r="F20" i="20"/>
  <c r="E20" i="20"/>
  <c r="E98" i="20"/>
  <c r="I17" i="20"/>
  <c r="H17" i="20"/>
  <c r="G17" i="20"/>
  <c r="F17" i="20"/>
  <c r="E17" i="20"/>
  <c r="I16" i="20"/>
  <c r="G16" i="20"/>
  <c r="F16" i="20"/>
  <c r="E16" i="20"/>
  <c r="I13" i="20"/>
  <c r="H13" i="20"/>
  <c r="G13" i="20"/>
  <c r="F13" i="20"/>
  <c r="E13" i="20"/>
  <c r="I12" i="20"/>
  <c r="H12" i="20"/>
  <c r="G12" i="20"/>
  <c r="F12" i="20"/>
  <c r="E12" i="20"/>
  <c r="G11" i="20"/>
  <c r="F11" i="20"/>
  <c r="E11" i="20"/>
  <c r="G10" i="20"/>
  <c r="E10" i="20"/>
  <c r="G70" i="2"/>
  <c r="F70" i="2"/>
  <c r="E70" i="2"/>
  <c r="G69" i="2"/>
  <c r="E69" i="2"/>
  <c r="F65" i="2"/>
  <c r="K66" i="2" s="1"/>
  <c r="E65" i="2"/>
  <c r="G61" i="2"/>
  <c r="F61" i="2"/>
  <c r="K62" i="2" s="1"/>
  <c r="K170" i="3" s="1"/>
  <c r="E61" i="2"/>
  <c r="I55" i="2"/>
  <c r="H55" i="2"/>
  <c r="G55" i="2"/>
  <c r="F55" i="2"/>
  <c r="E55" i="2"/>
  <c r="G54" i="2"/>
  <c r="E54" i="2"/>
  <c r="I51" i="2"/>
  <c r="H51" i="2"/>
  <c r="G51" i="2"/>
  <c r="F51" i="2"/>
  <c r="E51" i="2"/>
  <c r="G50" i="2"/>
  <c r="F50" i="2"/>
  <c r="E50" i="2"/>
  <c r="I47" i="2"/>
  <c r="H47" i="2"/>
  <c r="G47" i="2"/>
  <c r="F47" i="2"/>
  <c r="E47" i="2"/>
  <c r="I46" i="2"/>
  <c r="H46" i="2"/>
  <c r="G46" i="2"/>
  <c r="F46" i="2"/>
  <c r="E46" i="2"/>
  <c r="I43" i="2"/>
  <c r="H43" i="2"/>
  <c r="G43" i="2"/>
  <c r="F43" i="2"/>
  <c r="E43" i="2"/>
  <c r="G42" i="2"/>
  <c r="F42" i="2"/>
  <c r="E42" i="2"/>
  <c r="I39" i="2"/>
  <c r="H39" i="2"/>
  <c r="G39" i="2"/>
  <c r="F39" i="2"/>
  <c r="E39" i="2"/>
  <c r="G38" i="2"/>
  <c r="F38" i="2"/>
  <c r="E38" i="2"/>
  <c r="G37" i="2"/>
  <c r="E37" i="2"/>
  <c r="G34" i="2"/>
  <c r="F34" i="2"/>
  <c r="E34" i="2"/>
  <c r="G33" i="2"/>
  <c r="F33" i="2"/>
  <c r="E33" i="2"/>
  <c r="I27" i="2"/>
  <c r="H27" i="2"/>
  <c r="G27" i="2"/>
  <c r="F27" i="2"/>
  <c r="E27" i="2"/>
  <c r="I26" i="2"/>
  <c r="H26" i="2"/>
  <c r="G26" i="2"/>
  <c r="F26" i="2"/>
  <c r="E26" i="2"/>
  <c r="G25" i="2"/>
  <c r="F25" i="2"/>
  <c r="E25" i="2"/>
  <c r="G24" i="2"/>
  <c r="E24" i="2"/>
  <c r="G21" i="2"/>
  <c r="F21" i="2"/>
  <c r="F22" i="2" s="1"/>
  <c r="F24" i="2" s="1"/>
  <c r="E21" i="2"/>
  <c r="I18" i="2"/>
  <c r="H18" i="2"/>
  <c r="G18" i="2"/>
  <c r="F18" i="2"/>
  <c r="E18" i="2"/>
  <c r="G17" i="2"/>
  <c r="F17" i="2"/>
  <c r="E17" i="2"/>
  <c r="I14" i="2"/>
  <c r="H14" i="2"/>
  <c r="G14" i="2"/>
  <c r="F14" i="2"/>
  <c r="E14" i="2"/>
  <c r="G13" i="2"/>
  <c r="F13" i="2"/>
  <c r="E13" i="2"/>
  <c r="G12" i="2"/>
  <c r="F12" i="2"/>
  <c r="E12" i="2"/>
  <c r="J9" i="2"/>
  <c r="S24" i="6"/>
  <c r="S53" i="6"/>
  <c r="R24" i="6"/>
  <c r="R53" i="6" s="1"/>
  <c r="Q24" i="6"/>
  <c r="Q53" i="6"/>
  <c r="L24" i="6"/>
  <c r="L53" i="6"/>
  <c r="K24" i="6"/>
  <c r="K53" i="6"/>
  <c r="F29" i="20"/>
  <c r="X32" i="20" s="1"/>
  <c r="X34" i="20" s="1"/>
  <c r="F23" i="13"/>
  <c r="F17" i="13"/>
  <c r="F338" i="3"/>
  <c r="F92" i="1"/>
  <c r="F238" i="3"/>
  <c r="F87" i="1"/>
  <c r="F231" i="3"/>
  <c r="F29" i="1"/>
  <c r="F41" i="3"/>
  <c r="F28" i="1"/>
  <c r="F24" i="3"/>
  <c r="F25" i="1"/>
  <c r="F35" i="3"/>
  <c r="F24" i="1"/>
  <c r="F12" i="3"/>
  <c r="O25" i="11"/>
  <c r="K21" i="10"/>
  <c r="AL264" i="3"/>
  <c r="AL270" i="3" s="1"/>
  <c r="AK264" i="3"/>
  <c r="AK270" i="3"/>
  <c r="AK272" i="3" s="1"/>
  <c r="AK287" i="3" s="1"/>
  <c r="AM264" i="3"/>
  <c r="AM270" i="3" s="1"/>
  <c r="AL268" i="3"/>
  <c r="AL271" i="3" s="1"/>
  <c r="AM268" i="3"/>
  <c r="AM271" i="3" s="1"/>
  <c r="AM272" i="3" s="1"/>
  <c r="AK268" i="3"/>
  <c r="AK271" i="3"/>
  <c r="AL316" i="3"/>
  <c r="AL322" i="3" s="1"/>
  <c r="AK316" i="3"/>
  <c r="AK322" i="3"/>
  <c r="AK324" i="3" s="1"/>
  <c r="AM316" i="3"/>
  <c r="AM322" i="3" s="1"/>
  <c r="AL32" i="20"/>
  <c r="AL34" i="20" s="1"/>
  <c r="AM32" i="20"/>
  <c r="AM34" i="20" s="1"/>
  <c r="AK32" i="20"/>
  <c r="AK34" i="20" s="1"/>
  <c r="AJ44" i="8"/>
  <c r="AJ73" i="8" s="1"/>
  <c r="AL44" i="8"/>
  <c r="AL73" i="8"/>
  <c r="AK320" i="3"/>
  <c r="AK323" i="3"/>
  <c r="AL320" i="3"/>
  <c r="AL323" i="3" s="1"/>
  <c r="AL324" i="3"/>
  <c r="AL330" i="3" s="1"/>
  <c r="AL332" i="3" s="1"/>
  <c r="AL337" i="3" s="1"/>
  <c r="AL342" i="3" s="1"/>
  <c r="AL22" i="8" s="1"/>
  <c r="AL23" i="8" s="1"/>
  <c r="AL54" i="8" s="1"/>
  <c r="AM320" i="3"/>
  <c r="AM323" i="3" s="1"/>
  <c r="AL276" i="3"/>
  <c r="AL282" i="3" s="1"/>
  <c r="AK56" i="6"/>
  <c r="AK50" i="8" s="1"/>
  <c r="K9" i="2"/>
  <c r="E91" i="8"/>
  <c r="E81" i="8"/>
  <c r="E72" i="8"/>
  <c r="E92" i="8"/>
  <c r="E86" i="8"/>
  <c r="E60" i="8"/>
  <c r="E61" i="8"/>
  <c r="E109" i="8"/>
  <c r="F240" i="3"/>
  <c r="F290" i="3"/>
  <c r="K175" i="3"/>
  <c r="T32" i="20"/>
  <c r="T34" i="20" s="1"/>
  <c r="F55" i="3"/>
  <c r="F48" i="3"/>
  <c r="F35" i="2"/>
  <c r="AF32" i="20"/>
  <c r="AF34" i="20" s="1"/>
  <c r="K32" i="10"/>
  <c r="F365" i="3"/>
  <c r="F40" i="6"/>
  <c r="F63" i="3"/>
  <c r="F70" i="3"/>
  <c r="O88" i="20"/>
  <c r="AJ32" i="20"/>
  <c r="AJ34" i="20" s="1"/>
  <c r="F18" i="3"/>
  <c r="F29" i="3"/>
  <c r="M59" i="3"/>
  <c r="M74" i="3"/>
  <c r="N52" i="3"/>
  <c r="N67" i="3"/>
  <c r="P32" i="20"/>
  <c r="P34" i="20" s="1"/>
  <c r="E146" i="8"/>
  <c r="E67" i="8"/>
  <c r="S44" i="8"/>
  <c r="S73" i="8" s="1"/>
  <c r="AD44" i="8"/>
  <c r="AD73" i="8" s="1"/>
  <c r="E116" i="8"/>
  <c r="U44" i="8"/>
  <c r="U73" i="8"/>
  <c r="J44" i="8"/>
  <c r="J73" i="8" s="1"/>
  <c r="AE44" i="8"/>
  <c r="AE73" i="8" s="1"/>
  <c r="E71" i="8"/>
  <c r="O44" i="8"/>
  <c r="O73" i="8"/>
  <c r="Z44" i="8"/>
  <c r="Z73" i="8"/>
  <c r="N44" i="8"/>
  <c r="N73" i="8"/>
  <c r="Y44" i="8"/>
  <c r="Y73" i="8"/>
  <c r="AI44" i="8"/>
  <c r="AI73" i="8"/>
  <c r="E117" i="8"/>
  <c r="K44" i="8"/>
  <c r="K73" i="8" s="1"/>
  <c r="Q44" i="8"/>
  <c r="Q73" i="8" s="1"/>
  <c r="V44" i="8"/>
  <c r="V73" i="8" s="1"/>
  <c r="AA44" i="8"/>
  <c r="AA73" i="8" s="1"/>
  <c r="AG44" i="8"/>
  <c r="AG73" i="8" s="1"/>
  <c r="M44" i="8"/>
  <c r="M73" i="8" s="1"/>
  <c r="W44" i="8"/>
  <c r="W73" i="8" s="1"/>
  <c r="AC44" i="8"/>
  <c r="AC73" i="8" s="1"/>
  <c r="AH44" i="8"/>
  <c r="AH73" i="8" s="1"/>
  <c r="E352" i="3"/>
  <c r="K14" i="3"/>
  <c r="E255" i="3"/>
  <c r="E249" i="3"/>
  <c r="E371" i="3"/>
  <c r="L66" i="2"/>
  <c r="N88" i="20"/>
  <c r="E32" i="13"/>
  <c r="K315" i="3"/>
  <c r="K316" i="3"/>
  <c r="K322" i="3" s="1"/>
  <c r="K275" i="3"/>
  <c r="K263" i="3"/>
  <c r="K31" i="3"/>
  <c r="AH32" i="20"/>
  <c r="AH34" i="20" s="1"/>
  <c r="AD32" i="20"/>
  <c r="AD34" i="20" s="1"/>
  <c r="Z32" i="20"/>
  <c r="Z34" i="20" s="1"/>
  <c r="V32" i="20"/>
  <c r="V34" i="20" s="1"/>
  <c r="R32" i="20"/>
  <c r="R34" i="20" s="1"/>
  <c r="N32" i="20"/>
  <c r="N34" i="20" s="1"/>
  <c r="J32" i="20"/>
  <c r="AG32" i="20"/>
  <c r="AG34" i="20" s="1"/>
  <c r="AC32" i="20"/>
  <c r="AC34" i="20" s="1"/>
  <c r="Y32" i="20"/>
  <c r="Y34" i="20" s="1"/>
  <c r="U32" i="20"/>
  <c r="U34" i="20" s="1"/>
  <c r="Q32" i="20"/>
  <c r="Q34" i="20" s="1"/>
  <c r="M32" i="20"/>
  <c r="AI32" i="20"/>
  <c r="AI34" i="20" s="1"/>
  <c r="AE32" i="20"/>
  <c r="AE34" i="20" s="1"/>
  <c r="AA32" i="20"/>
  <c r="AA34" i="20" s="1"/>
  <c r="W32" i="20"/>
  <c r="W34" i="20" s="1"/>
  <c r="S32" i="20"/>
  <c r="S34" i="20" s="1"/>
  <c r="O32" i="20"/>
  <c r="O34" i="20" s="1"/>
  <c r="K32" i="20"/>
  <c r="K34" i="20" s="1"/>
  <c r="K256" i="3"/>
  <c r="K124" i="3"/>
  <c r="K111" i="3"/>
  <c r="K135" i="3"/>
  <c r="K100" i="3"/>
  <c r="K15" i="10"/>
  <c r="L32" i="20"/>
  <c r="L34" i="20" s="1"/>
  <c r="AB32" i="20"/>
  <c r="AB34" i="20" s="1"/>
  <c r="F39" i="6"/>
  <c r="F60" i="6"/>
  <c r="F62" i="6"/>
  <c r="L44" i="8"/>
  <c r="L73" i="8" s="1"/>
  <c r="P44" i="8"/>
  <c r="P73" i="8" s="1"/>
  <c r="T44" i="8"/>
  <c r="T73" i="8" s="1"/>
  <c r="X44" i="8"/>
  <c r="X73" i="8" s="1"/>
  <c r="AB44" i="8"/>
  <c r="AB73" i="8" s="1"/>
  <c r="AF44" i="8"/>
  <c r="AF73" i="8" s="1"/>
  <c r="F32" i="6"/>
  <c r="C28" i="26"/>
  <c r="C29" i="26" s="1"/>
  <c r="C30" i="26" s="1"/>
  <c r="AK81" i="8"/>
  <c r="AK60" i="8"/>
  <c r="AM324" i="3"/>
  <c r="AM330" i="3" s="1"/>
  <c r="AM332" i="3" s="1"/>
  <c r="AM337" i="3" s="1"/>
  <c r="AM342" i="3" s="1"/>
  <c r="AM22" i="8" s="1"/>
  <c r="AM23" i="8" s="1"/>
  <c r="AM54" i="8" s="1"/>
  <c r="AK330" i="3"/>
  <c r="AK332" i="3" s="1"/>
  <c r="AK337" i="3" s="1"/>
  <c r="AK342" i="3" s="1"/>
  <c r="AK22" i="8" s="1"/>
  <c r="AK23" i="8" s="1"/>
  <c r="AK54" i="8" s="1"/>
  <c r="AG44" i="6"/>
  <c r="AM287" i="3"/>
  <c r="K27" i="6"/>
  <c r="L9" i="2"/>
  <c r="K5" i="2"/>
  <c r="K5" i="25"/>
  <c r="K10" i="2"/>
  <c r="T24" i="6"/>
  <c r="T53" i="6"/>
  <c r="K21" i="3"/>
  <c r="J75" i="3"/>
  <c r="J68" i="3"/>
  <c r="J156" i="3"/>
  <c r="J158" i="3" s="1"/>
  <c r="J161" i="3"/>
  <c r="J163" i="3" s="1"/>
  <c r="K68" i="3"/>
  <c r="K156" i="3"/>
  <c r="J53" i="3"/>
  <c r="J145" i="3"/>
  <c r="J147" i="3" s="1"/>
  <c r="J150" i="3"/>
  <c r="J152" i="3" s="1"/>
  <c r="K53" i="3"/>
  <c r="K145" i="3" s="1"/>
  <c r="N44" i="6"/>
  <c r="J60" i="3"/>
  <c r="J169" i="3" s="1"/>
  <c r="K264" i="3"/>
  <c r="K270" i="3" s="1"/>
  <c r="K272" i="3" s="1"/>
  <c r="K287" i="3" s="1"/>
  <c r="K15" i="3"/>
  <c r="K16" i="3" s="1"/>
  <c r="K94" i="3"/>
  <c r="K32" i="3"/>
  <c r="K33" i="3"/>
  <c r="K105" i="3" s="1"/>
  <c r="K38" i="3"/>
  <c r="AF33" i="8"/>
  <c r="X33" i="8"/>
  <c r="P33" i="8"/>
  <c r="AH33" i="8"/>
  <c r="AI33" i="8"/>
  <c r="AA33" i="8"/>
  <c r="S33" i="8"/>
  <c r="K33" i="8"/>
  <c r="Z33" i="8"/>
  <c r="R33" i="8"/>
  <c r="J33" i="8"/>
  <c r="Y33" i="8"/>
  <c r="Q33" i="8"/>
  <c r="M66" i="2"/>
  <c r="N66" i="2" s="1"/>
  <c r="O66" i="2" s="1"/>
  <c r="J34" i="20"/>
  <c r="K14" i="2"/>
  <c r="K27" i="2"/>
  <c r="K5" i="6"/>
  <c r="K5" i="20"/>
  <c r="K5" i="13"/>
  <c r="K5" i="10"/>
  <c r="K5" i="21"/>
  <c r="K5" i="8"/>
  <c r="K5" i="4"/>
  <c r="K5" i="3"/>
  <c r="K5" i="11"/>
  <c r="L10" i="2"/>
  <c r="L27" i="2" s="1"/>
  <c r="L5" i="2"/>
  <c r="L5" i="25" s="1"/>
  <c r="M9" i="2"/>
  <c r="U24" i="6"/>
  <c r="U53" i="6" s="1"/>
  <c r="J214" i="3"/>
  <c r="J215" i="3" s="1"/>
  <c r="J310" i="3" s="1"/>
  <c r="J171" i="3"/>
  <c r="J174" i="3" s="1"/>
  <c r="J176" i="3" s="1"/>
  <c r="J221" i="3"/>
  <c r="J222" i="3" s="1"/>
  <c r="J358" i="3" s="1"/>
  <c r="J180" i="3"/>
  <c r="J182" i="3" s="1"/>
  <c r="J185" i="3" s="1"/>
  <c r="J187" i="3" s="1"/>
  <c r="J315" i="3"/>
  <c r="J316" i="3" s="1"/>
  <c r="J322" i="3" s="1"/>
  <c r="J263" i="3"/>
  <c r="J31" i="3"/>
  <c r="J275" i="3"/>
  <c r="J276" i="3" s="1"/>
  <c r="J282" i="3"/>
  <c r="J14" i="3"/>
  <c r="L315" i="3"/>
  <c r="L316" i="3" s="1"/>
  <c r="L322" i="3"/>
  <c r="L275" i="3"/>
  <c r="L276" i="3" s="1"/>
  <c r="L282" i="3" s="1"/>
  <c r="L14" i="3"/>
  <c r="L263" i="3"/>
  <c r="L264" i="3" s="1"/>
  <c r="L270" i="3" s="1"/>
  <c r="L31" i="3"/>
  <c r="K319" i="3"/>
  <c r="K320" i="3" s="1"/>
  <c r="K323" i="3" s="1"/>
  <c r="K324" i="3" s="1"/>
  <c r="K330" i="3" s="1"/>
  <c r="K332" i="3" s="1"/>
  <c r="K337" i="3" s="1"/>
  <c r="K342" i="3" s="1"/>
  <c r="K22" i="8" s="1"/>
  <c r="K23" i="8" s="1"/>
  <c r="K54" i="8" s="1"/>
  <c r="K267" i="3"/>
  <c r="K268" i="3"/>
  <c r="K271" i="3" s="1"/>
  <c r="K279" i="3"/>
  <c r="K280" i="3" s="1"/>
  <c r="K283" i="3" s="1"/>
  <c r="K20" i="3"/>
  <c r="K22" i="3" s="1"/>
  <c r="K37" i="3"/>
  <c r="K39" i="3"/>
  <c r="K205" i="3" s="1"/>
  <c r="K206" i="3" s="1"/>
  <c r="K348" i="3" s="1"/>
  <c r="L5" i="10"/>
  <c r="L5" i="21"/>
  <c r="L5" i="11"/>
  <c r="L5" i="4"/>
  <c r="J27" i="6"/>
  <c r="J38" i="3"/>
  <c r="J15" i="3"/>
  <c r="J16" i="3"/>
  <c r="J94" i="3" s="1"/>
  <c r="J96" i="3" s="1"/>
  <c r="J21" i="3"/>
  <c r="J32" i="3"/>
  <c r="J33" i="3" s="1"/>
  <c r="J105" i="3" s="1"/>
  <c r="J107" i="3" s="1"/>
  <c r="J110" i="3" s="1"/>
  <c r="J112" i="3" s="1"/>
  <c r="M10" i="2"/>
  <c r="N9" i="2"/>
  <c r="M5" i="2"/>
  <c r="M5" i="25" s="1"/>
  <c r="L14" i="2"/>
  <c r="P88" i="20"/>
  <c r="F10" i="20"/>
  <c r="V24" i="6"/>
  <c r="V53" i="6" s="1"/>
  <c r="V26" i="6"/>
  <c r="V54" i="6" s="1"/>
  <c r="J264" i="3"/>
  <c r="J270" i="3" s="1"/>
  <c r="J279" i="3"/>
  <c r="J280" i="3"/>
  <c r="J283" i="3" s="1"/>
  <c r="J319" i="3"/>
  <c r="J320" i="3" s="1"/>
  <c r="J323" i="3" s="1"/>
  <c r="J20" i="3"/>
  <c r="J22" i="3" s="1"/>
  <c r="J198" i="3" s="1"/>
  <c r="J199" i="3" s="1"/>
  <c r="J37" i="3"/>
  <c r="J39" i="3" s="1"/>
  <c r="J205" i="3" s="1"/>
  <c r="J206" i="3" s="1"/>
  <c r="J267" i="3"/>
  <c r="J268" i="3" s="1"/>
  <c r="J271" i="3" s="1"/>
  <c r="K129" i="3"/>
  <c r="M315" i="3"/>
  <c r="M316" i="3" s="1"/>
  <c r="M322" i="3" s="1"/>
  <c r="M263" i="3"/>
  <c r="M275" i="3"/>
  <c r="M276" i="3" s="1"/>
  <c r="M282" i="3" s="1"/>
  <c r="M284" i="3" s="1"/>
  <c r="M14" i="3"/>
  <c r="M31" i="3"/>
  <c r="L319" i="3"/>
  <c r="L320" i="3"/>
  <c r="L323" i="3" s="1"/>
  <c r="L267" i="3"/>
  <c r="L268" i="3" s="1"/>
  <c r="L271" i="3" s="1"/>
  <c r="L279" i="3"/>
  <c r="L280" i="3" s="1"/>
  <c r="L283" i="3" s="1"/>
  <c r="L37" i="3"/>
  <c r="L20" i="3"/>
  <c r="C31" i="26"/>
  <c r="C32" i="26" s="1"/>
  <c r="C33" i="26" s="1"/>
  <c r="C34" i="26" s="1"/>
  <c r="M5" i="21"/>
  <c r="M5" i="8"/>
  <c r="M5" i="3"/>
  <c r="M5" i="11"/>
  <c r="M5" i="6"/>
  <c r="M5" i="20"/>
  <c r="M5" i="10"/>
  <c r="M5" i="4"/>
  <c r="M5" i="13"/>
  <c r="N5" i="2"/>
  <c r="N5" i="25" s="1"/>
  <c r="O9" i="2"/>
  <c r="N10" i="2"/>
  <c r="W24" i="6"/>
  <c r="W53" i="6" s="1"/>
  <c r="M264" i="3"/>
  <c r="M270" i="3" s="1"/>
  <c r="M272" i="3" s="1"/>
  <c r="M287" i="3" s="1"/>
  <c r="M294" i="3" s="1"/>
  <c r="V56" i="6"/>
  <c r="N315" i="3"/>
  <c r="N316" i="3" s="1"/>
  <c r="N322" i="3" s="1"/>
  <c r="N324" i="3" s="1"/>
  <c r="N330" i="3" s="1"/>
  <c r="N332" i="3" s="1"/>
  <c r="N337" i="3" s="1"/>
  <c r="N342" i="3" s="1"/>
  <c r="N22" i="8" s="1"/>
  <c r="N23" i="8" s="1"/>
  <c r="N263" i="3"/>
  <c r="N31" i="3"/>
  <c r="N14" i="3"/>
  <c r="N275" i="3"/>
  <c r="N276" i="3" s="1"/>
  <c r="N282" i="3" s="1"/>
  <c r="N284" i="3" s="1"/>
  <c r="N289" i="3" s="1"/>
  <c r="J99" i="3"/>
  <c r="J101" i="3" s="1"/>
  <c r="M319" i="3"/>
  <c r="M320" i="3"/>
  <c r="M323" i="3" s="1"/>
  <c r="M279" i="3"/>
  <c r="M280" i="3" s="1"/>
  <c r="M283" i="3" s="1"/>
  <c r="M289" i="3"/>
  <c r="M267" i="3"/>
  <c r="M268" i="3" s="1"/>
  <c r="M271" i="3" s="1"/>
  <c r="M37" i="3"/>
  <c r="M20" i="3"/>
  <c r="J129" i="3"/>
  <c r="J131" i="3" s="1"/>
  <c r="J134" i="3" s="1"/>
  <c r="P66" i="2"/>
  <c r="J118" i="3"/>
  <c r="J120" i="3" s="1"/>
  <c r="J123" i="3" s="1"/>
  <c r="J125" i="3" s="1"/>
  <c r="J298" i="3" s="1"/>
  <c r="N5" i="21"/>
  <c r="N5" i="8"/>
  <c r="N5" i="3"/>
  <c r="N5" i="11"/>
  <c r="N5" i="6"/>
  <c r="N5" i="20"/>
  <c r="N5" i="13"/>
  <c r="N5" i="10"/>
  <c r="N5" i="4"/>
  <c r="N27" i="2"/>
  <c r="N14" i="2"/>
  <c r="O10" i="2"/>
  <c r="M12" i="8"/>
  <c r="M13" i="8" s="1"/>
  <c r="M49" i="8" s="1"/>
  <c r="N264" i="3"/>
  <c r="N270" i="3" s="1"/>
  <c r="K59" i="8"/>
  <c r="Q66" i="2"/>
  <c r="X26" i="6"/>
  <c r="X54" i="6" s="1"/>
  <c r="J300" i="3"/>
  <c r="N279" i="3"/>
  <c r="N280" i="3"/>
  <c r="N283" i="3" s="1"/>
  <c r="N267" i="3"/>
  <c r="N268" i="3" s="1"/>
  <c r="N271" i="3" s="1"/>
  <c r="N20" i="3"/>
  <c r="N319" i="3"/>
  <c r="N320" i="3" s="1"/>
  <c r="N323" i="3" s="1"/>
  <c r="N37" i="3"/>
  <c r="J297" i="3"/>
  <c r="J345" i="3"/>
  <c r="J348" i="3"/>
  <c r="X24" i="6"/>
  <c r="X53" i="6" s="1"/>
  <c r="X56" i="6" s="1"/>
  <c r="O315" i="3"/>
  <c r="O316" i="3" s="1"/>
  <c r="O322" i="3" s="1"/>
  <c r="O275" i="3"/>
  <c r="O276" i="3" s="1"/>
  <c r="O282" i="3" s="1"/>
  <c r="O284" i="3" s="1"/>
  <c r="O289" i="3" s="1"/>
  <c r="O263" i="3"/>
  <c r="O31" i="3"/>
  <c r="O14" i="3"/>
  <c r="Y24" i="6"/>
  <c r="Y53" i="6"/>
  <c r="O264" i="3"/>
  <c r="O270" i="3" s="1"/>
  <c r="O319" i="3"/>
  <c r="O320" i="3" s="1"/>
  <c r="O323" i="3"/>
  <c r="O267" i="3"/>
  <c r="O268" i="3" s="1"/>
  <c r="O271" i="3" s="1"/>
  <c r="O279" i="3"/>
  <c r="O280" i="3"/>
  <c r="O283" i="3" s="1"/>
  <c r="O20" i="3"/>
  <c r="O37" i="3"/>
  <c r="P275" i="3"/>
  <c r="P276" i="3"/>
  <c r="P282" i="3" s="1"/>
  <c r="P315" i="3"/>
  <c r="P316" i="3" s="1"/>
  <c r="P322" i="3"/>
  <c r="P324" i="3" s="1"/>
  <c r="P330" i="3" s="1"/>
  <c r="P332" i="3" s="1"/>
  <c r="P14" i="3"/>
  <c r="P31" i="3"/>
  <c r="P263" i="3"/>
  <c r="R66" i="2"/>
  <c r="Z24" i="6"/>
  <c r="Z53" i="6" s="1"/>
  <c r="P264" i="3"/>
  <c r="P270" i="3" s="1"/>
  <c r="P272" i="3" s="1"/>
  <c r="P287" i="3" s="1"/>
  <c r="Q315" i="3"/>
  <c r="Q316" i="3" s="1"/>
  <c r="Q322" i="3" s="1"/>
  <c r="Q263" i="3"/>
  <c r="Q275" i="3"/>
  <c r="Q276" i="3"/>
  <c r="Q282" i="3" s="1"/>
  <c r="Q14" i="3"/>
  <c r="Q31" i="3"/>
  <c r="P319" i="3"/>
  <c r="P320" i="3"/>
  <c r="P323" i="3"/>
  <c r="P337" i="3"/>
  <c r="P342" i="3" s="1"/>
  <c r="P22" i="8" s="1"/>
  <c r="P23" i="8" s="1"/>
  <c r="P267" i="3"/>
  <c r="P268" i="3" s="1"/>
  <c r="P271" i="3" s="1"/>
  <c r="P279" i="3"/>
  <c r="P280" i="3"/>
  <c r="P283" i="3"/>
  <c r="P37" i="3"/>
  <c r="P20" i="3"/>
  <c r="S66" i="2"/>
  <c r="C35" i="26"/>
  <c r="AA24" i="6"/>
  <c r="AA53" i="6" s="1"/>
  <c r="Q264" i="3"/>
  <c r="Q270" i="3" s="1"/>
  <c r="T66" i="2"/>
  <c r="R315" i="3"/>
  <c r="R316" i="3"/>
  <c r="R322" i="3"/>
  <c r="R263" i="3"/>
  <c r="R275" i="3"/>
  <c r="R276" i="3" s="1"/>
  <c r="R282" i="3" s="1"/>
  <c r="R31" i="3"/>
  <c r="R14" i="3"/>
  <c r="Q319" i="3"/>
  <c r="Q320" i="3" s="1"/>
  <c r="Q323" i="3" s="1"/>
  <c r="Q279" i="3"/>
  <c r="Q280" i="3" s="1"/>
  <c r="Q283" i="3" s="1"/>
  <c r="Q267" i="3"/>
  <c r="Q268" i="3"/>
  <c r="Q271" i="3" s="1"/>
  <c r="Q272" i="3" s="1"/>
  <c r="Q287" i="3" s="1"/>
  <c r="Q37" i="3"/>
  <c r="Q20" i="3"/>
  <c r="C36" i="26"/>
  <c r="C37" i="26" s="1"/>
  <c r="AB24" i="6"/>
  <c r="AB53" i="6" s="1"/>
  <c r="R264" i="3"/>
  <c r="R270" i="3"/>
  <c r="S315" i="3"/>
  <c r="S316" i="3" s="1"/>
  <c r="S322" i="3" s="1"/>
  <c r="S275" i="3"/>
  <c r="S276" i="3"/>
  <c r="S282" i="3" s="1"/>
  <c r="S263" i="3"/>
  <c r="S31" i="3"/>
  <c r="S14" i="3"/>
  <c r="R279" i="3"/>
  <c r="R280" i="3" s="1"/>
  <c r="R283" i="3" s="1"/>
  <c r="R319" i="3"/>
  <c r="R320" i="3"/>
  <c r="R323" i="3" s="1"/>
  <c r="R324" i="3" s="1"/>
  <c r="R330" i="3" s="1"/>
  <c r="R332" i="3" s="1"/>
  <c r="R337" i="3" s="1"/>
  <c r="R342" i="3" s="1"/>
  <c r="R22" i="8" s="1"/>
  <c r="R23" i="8" s="1"/>
  <c r="R54" i="8" s="1"/>
  <c r="R267" i="3"/>
  <c r="R268" i="3"/>
  <c r="R271" i="3" s="1"/>
  <c r="R20" i="3"/>
  <c r="R37" i="3"/>
  <c r="J59" i="8"/>
  <c r="U66" i="2"/>
  <c r="V66" i="2" s="1"/>
  <c r="W66" i="2" s="1"/>
  <c r="X66" i="2" s="1"/>
  <c r="Y66" i="2" s="1"/>
  <c r="Z66" i="2" s="1"/>
  <c r="S264" i="3"/>
  <c r="S270" i="3" s="1"/>
  <c r="S272" i="3" s="1"/>
  <c r="N54" i="8"/>
  <c r="S319" i="3"/>
  <c r="S320" i="3"/>
  <c r="S323" i="3" s="1"/>
  <c r="S324" i="3"/>
  <c r="S330" i="3" s="1"/>
  <c r="S332" i="3" s="1"/>
  <c r="S337" i="3" s="1"/>
  <c r="S342" i="3" s="1"/>
  <c r="S22" i="8" s="1"/>
  <c r="S23" i="8" s="1"/>
  <c r="S54" i="8" s="1"/>
  <c r="S267" i="3"/>
  <c r="S268" i="3"/>
  <c r="S271" i="3" s="1"/>
  <c r="S279" i="3"/>
  <c r="S280" i="3" s="1"/>
  <c r="S283" i="3" s="1"/>
  <c r="S20" i="3"/>
  <c r="S37" i="3"/>
  <c r="T275" i="3"/>
  <c r="T276" i="3"/>
  <c r="T282" i="3" s="1"/>
  <c r="T263" i="3"/>
  <c r="T264" i="3" s="1"/>
  <c r="T270" i="3" s="1"/>
  <c r="T272" i="3" s="1"/>
  <c r="T287" i="3" s="1"/>
  <c r="T14" i="3"/>
  <c r="T31" i="3"/>
  <c r="T315" i="3"/>
  <c r="T316" i="3"/>
  <c r="T322" i="3" s="1"/>
  <c r="T324" i="3" s="1"/>
  <c r="T330" i="3" s="1"/>
  <c r="T332" i="3" s="1"/>
  <c r="C38" i="26"/>
  <c r="S287" i="3"/>
  <c r="T319" i="3"/>
  <c r="T320" i="3" s="1"/>
  <c r="T323" i="3"/>
  <c r="T337" i="3"/>
  <c r="T342" i="3" s="1"/>
  <c r="T22" i="8" s="1"/>
  <c r="T23" i="8" s="1"/>
  <c r="T54" i="8" s="1"/>
  <c r="T267" i="3"/>
  <c r="T268" i="3" s="1"/>
  <c r="T271" i="3"/>
  <c r="T37" i="3"/>
  <c r="T279" i="3"/>
  <c r="T280" i="3"/>
  <c r="T283" i="3" s="1"/>
  <c r="T284" i="3"/>
  <c r="T289" i="3" s="1"/>
  <c r="T20" i="3"/>
  <c r="U315" i="3"/>
  <c r="U316" i="3"/>
  <c r="U322" i="3" s="1"/>
  <c r="U263" i="3"/>
  <c r="U275" i="3"/>
  <c r="U276" i="3"/>
  <c r="U282" i="3" s="1"/>
  <c r="U14" i="3"/>
  <c r="U31" i="3"/>
  <c r="C39" i="26"/>
  <c r="C40" i="26" s="1"/>
  <c r="C41" i="26" s="1"/>
  <c r="C42" i="26" s="1"/>
  <c r="C43" i="26" s="1"/>
  <c r="C44" i="26" s="1"/>
  <c r="C45" i="26" s="1"/>
  <c r="C46" i="26" s="1"/>
  <c r="C47" i="26" s="1"/>
  <c r="C48" i="26" s="1"/>
  <c r="C49" i="26" s="1"/>
  <c r="C50" i="26" s="1"/>
  <c r="C51" i="26" s="1"/>
  <c r="C52" i="26" s="1"/>
  <c r="C53" i="26" s="1"/>
  <c r="C54" i="26" s="1"/>
  <c r="C55" i="26" s="1"/>
  <c r="U264" i="3"/>
  <c r="U270" i="3" s="1"/>
  <c r="U272" i="3" s="1"/>
  <c r="T294" i="3"/>
  <c r="T12" i="8" s="1"/>
  <c r="T13" i="8" s="1"/>
  <c r="T49" i="8" s="1"/>
  <c r="P59" i="8"/>
  <c r="Q59" i="8"/>
  <c r="P54" i="8"/>
  <c r="U319" i="3"/>
  <c r="U320" i="3"/>
  <c r="U323" i="3"/>
  <c r="U324" i="3" s="1"/>
  <c r="U330" i="3" s="1"/>
  <c r="U332" i="3" s="1"/>
  <c r="U337" i="3" s="1"/>
  <c r="U342" i="3" s="1"/>
  <c r="U22" i="8" s="1"/>
  <c r="U23" i="8" s="1"/>
  <c r="U54" i="8" s="1"/>
  <c r="U279" i="3"/>
  <c r="U280" i="3" s="1"/>
  <c r="U283" i="3" s="1"/>
  <c r="U284" i="3" s="1"/>
  <c r="U289" i="3" s="1"/>
  <c r="U267" i="3"/>
  <c r="U268" i="3"/>
  <c r="U271" i="3"/>
  <c r="U37" i="3"/>
  <c r="U20" i="3"/>
  <c r="V315" i="3"/>
  <c r="V316" i="3"/>
  <c r="V322" i="3"/>
  <c r="V263" i="3"/>
  <c r="V275" i="3"/>
  <c r="V276" i="3"/>
  <c r="V282" i="3"/>
  <c r="V31" i="3"/>
  <c r="V14" i="3"/>
  <c r="U287" i="3"/>
  <c r="V264" i="3"/>
  <c r="V270" i="3" s="1"/>
  <c r="V319" i="3"/>
  <c r="V320" i="3"/>
  <c r="V323" i="3" s="1"/>
  <c r="V324" i="3" s="1"/>
  <c r="V330" i="3" s="1"/>
  <c r="V332" i="3" s="1"/>
  <c r="V337" i="3" s="1"/>
  <c r="V342" i="3" s="1"/>
  <c r="V22" i="8" s="1"/>
  <c r="V23" i="8" s="1"/>
  <c r="V54" i="8" s="1"/>
  <c r="V279" i="3"/>
  <c r="V280" i="3"/>
  <c r="V283" i="3"/>
  <c r="V284" i="3"/>
  <c r="V289" i="3" s="1"/>
  <c r="V20" i="3"/>
  <c r="V267" i="3"/>
  <c r="V268" i="3" s="1"/>
  <c r="V271" i="3" s="1"/>
  <c r="V37" i="3"/>
  <c r="W315" i="3"/>
  <c r="W316" i="3"/>
  <c r="W322" i="3"/>
  <c r="W275" i="3"/>
  <c r="W276" i="3" s="1"/>
  <c r="W282" i="3" s="1"/>
  <c r="W284" i="3" s="1"/>
  <c r="W289" i="3" s="1"/>
  <c r="W263" i="3"/>
  <c r="W31" i="3"/>
  <c r="W14" i="3"/>
  <c r="AG24" i="6"/>
  <c r="AG53" i="6"/>
  <c r="V272" i="3"/>
  <c r="V287" i="3" s="1"/>
  <c r="V294" i="3" s="1"/>
  <c r="V12" i="8" s="1"/>
  <c r="V13" i="8" s="1"/>
  <c r="V49" i="8" s="1"/>
  <c r="W264" i="3"/>
  <c r="W270" i="3" s="1"/>
  <c r="W272" i="3" s="1"/>
  <c r="S59" i="8"/>
  <c r="X275" i="3"/>
  <c r="X276" i="3"/>
  <c r="X282" i="3" s="1"/>
  <c r="X315" i="3"/>
  <c r="X316" i="3"/>
  <c r="X322" i="3"/>
  <c r="X263" i="3"/>
  <c r="X14" i="3"/>
  <c r="X31" i="3"/>
  <c r="W319" i="3"/>
  <c r="W320" i="3"/>
  <c r="W323" i="3"/>
  <c r="W324" i="3" s="1"/>
  <c r="W330" i="3" s="1"/>
  <c r="W332" i="3" s="1"/>
  <c r="W337" i="3" s="1"/>
  <c r="W342" i="3" s="1"/>
  <c r="W22" i="8" s="1"/>
  <c r="W23" i="8" s="1"/>
  <c r="W54" i="8" s="1"/>
  <c r="W267" i="3"/>
  <c r="W268" i="3" s="1"/>
  <c r="W271" i="3" s="1"/>
  <c r="W279" i="3"/>
  <c r="W280" i="3"/>
  <c r="W283" i="3" s="1"/>
  <c r="W20" i="3"/>
  <c r="W37" i="3"/>
  <c r="AH24" i="6"/>
  <c r="AH53" i="6"/>
  <c r="W287" i="3"/>
  <c r="W294" i="3" s="1"/>
  <c r="W12" i="8" s="1"/>
  <c r="W13" i="8" s="1"/>
  <c r="W49" i="8" s="1"/>
  <c r="X264" i="3"/>
  <c r="X270" i="3" s="1"/>
  <c r="AA66" i="2"/>
  <c r="AB66" i="2" s="1"/>
  <c r="AC66" i="2" s="1"/>
  <c r="AD66" i="2" s="1"/>
  <c r="AE66" i="2" s="1"/>
  <c r="AF66" i="2" s="1"/>
  <c r="X319" i="3"/>
  <c r="X320" i="3" s="1"/>
  <c r="X323" i="3" s="1"/>
  <c r="X267" i="3"/>
  <c r="X268" i="3" s="1"/>
  <c r="X271" i="3" s="1"/>
  <c r="X37" i="3"/>
  <c r="X20" i="3"/>
  <c r="X279" i="3"/>
  <c r="X280" i="3" s="1"/>
  <c r="X283" i="3" s="1"/>
  <c r="X284" i="3"/>
  <c r="X289" i="3" s="1"/>
  <c r="Y315" i="3"/>
  <c r="Y316" i="3" s="1"/>
  <c r="Y322" i="3" s="1"/>
  <c r="Y263" i="3"/>
  <c r="Y264" i="3" s="1"/>
  <c r="Y270" i="3" s="1"/>
  <c r="Y272" i="3" s="1"/>
  <c r="Y287" i="3" s="1"/>
  <c r="Y275" i="3"/>
  <c r="Y276" i="3" s="1"/>
  <c r="Y282" i="3" s="1"/>
  <c r="Y284" i="3" s="1"/>
  <c r="Y14" i="3"/>
  <c r="Y31" i="3"/>
  <c r="R59" i="8"/>
  <c r="AI24" i="6"/>
  <c r="AI53" i="6" s="1"/>
  <c r="Y319" i="3"/>
  <c r="Y320" i="3"/>
  <c r="Y323" i="3"/>
  <c r="Y324" i="3"/>
  <c r="Y330" i="3" s="1"/>
  <c r="Y332" i="3" s="1"/>
  <c r="Y337" i="3"/>
  <c r="Y342" i="3" s="1"/>
  <c r="Y22" i="8" s="1"/>
  <c r="Y23" i="8" s="1"/>
  <c r="Y279" i="3"/>
  <c r="Y280" i="3"/>
  <c r="Y283" i="3" s="1"/>
  <c r="Y289" i="3"/>
  <c r="Y267" i="3"/>
  <c r="Y268" i="3" s="1"/>
  <c r="Y271" i="3" s="1"/>
  <c r="Y37" i="3"/>
  <c r="Y20" i="3"/>
  <c r="Z315" i="3"/>
  <c r="Z316" i="3" s="1"/>
  <c r="Z322" i="3" s="1"/>
  <c r="Z263" i="3"/>
  <c r="Z31" i="3"/>
  <c r="Z275" i="3"/>
  <c r="Z276" i="3" s="1"/>
  <c r="Z282" i="3"/>
  <c r="Z284" i="3" s="1"/>
  <c r="Z289" i="3" s="1"/>
  <c r="Z14" i="3"/>
  <c r="AJ24" i="6"/>
  <c r="AJ53" i="6" s="1"/>
  <c r="Z264" i="3"/>
  <c r="Z270" i="3" s="1"/>
  <c r="Y294" i="3"/>
  <c r="Y12" i="8" s="1"/>
  <c r="Y13" i="8" s="1"/>
  <c r="H24" i="6"/>
  <c r="AA315" i="3"/>
  <c r="AA316" i="3"/>
  <c r="AA322" i="3"/>
  <c r="AA275" i="3"/>
  <c r="AA276" i="3" s="1"/>
  <c r="AA282" i="3" s="1"/>
  <c r="AA284" i="3" s="1"/>
  <c r="AA289" i="3" s="1"/>
  <c r="AA263" i="3"/>
  <c r="AA264" i="3" s="1"/>
  <c r="AA270" i="3" s="1"/>
  <c r="AA31" i="3"/>
  <c r="AA14" i="3"/>
  <c r="Z279" i="3"/>
  <c r="Z280" i="3" s="1"/>
  <c r="Z283" i="3" s="1"/>
  <c r="Z319" i="3"/>
  <c r="Z320" i="3" s="1"/>
  <c r="Z323" i="3"/>
  <c r="Z20" i="3"/>
  <c r="Z37" i="3"/>
  <c r="Z267" i="3"/>
  <c r="Z268" i="3" s="1"/>
  <c r="Z271" i="3" s="1"/>
  <c r="H26" i="6"/>
  <c r="X59" i="8"/>
  <c r="AB315" i="3"/>
  <c r="AB316" i="3"/>
  <c r="AB322" i="3"/>
  <c r="AB275" i="3"/>
  <c r="AB276" i="3" s="1"/>
  <c r="AB282" i="3" s="1"/>
  <c r="AB14" i="3"/>
  <c r="AB263" i="3"/>
  <c r="AB264" i="3" s="1"/>
  <c r="AB270" i="3" s="1"/>
  <c r="AB272" i="3" s="1"/>
  <c r="AB287" i="3" s="1"/>
  <c r="AB31" i="3"/>
  <c r="AA319" i="3"/>
  <c r="AA320" i="3" s="1"/>
  <c r="AA323" i="3" s="1"/>
  <c r="AA267" i="3"/>
  <c r="AA268" i="3"/>
  <c r="AA271" i="3" s="1"/>
  <c r="AA279" i="3"/>
  <c r="AA280" i="3" s="1"/>
  <c r="AA283" i="3"/>
  <c r="AA20" i="3"/>
  <c r="AA37" i="3"/>
  <c r="Y59" i="8"/>
  <c r="Y49" i="8"/>
  <c r="AC315" i="3"/>
  <c r="AC316" i="3" s="1"/>
  <c r="AC322" i="3" s="1"/>
  <c r="AC263" i="3"/>
  <c r="AC275" i="3"/>
  <c r="AC276" i="3" s="1"/>
  <c r="AC282" i="3" s="1"/>
  <c r="AC14" i="3"/>
  <c r="AC31" i="3"/>
  <c r="AB319" i="3"/>
  <c r="AB320" i="3" s="1"/>
  <c r="AB323" i="3" s="1"/>
  <c r="AB324" i="3"/>
  <c r="AB330" i="3" s="1"/>
  <c r="AB332" i="3" s="1"/>
  <c r="AB337" i="3" s="1"/>
  <c r="AB342" i="3" s="1"/>
  <c r="AB22" i="8" s="1"/>
  <c r="AB23" i="8" s="1"/>
  <c r="AB54" i="8" s="1"/>
  <c r="AB267" i="3"/>
  <c r="AB268" i="3"/>
  <c r="AB271" i="3" s="1"/>
  <c r="AB279" i="3"/>
  <c r="AB280" i="3"/>
  <c r="AB283" i="3"/>
  <c r="AB37" i="3"/>
  <c r="AB20" i="3"/>
  <c r="AC264" i="3"/>
  <c r="AC270" i="3" s="1"/>
  <c r="AC272" i="3" s="1"/>
  <c r="AC287" i="3" s="1"/>
  <c r="AC294" i="3" s="1"/>
  <c r="AC12" i="8" s="1"/>
  <c r="AC13" i="8" s="1"/>
  <c r="AC49" i="8" s="1"/>
  <c r="Y54" i="8"/>
  <c r="AC319" i="3"/>
  <c r="AC320" i="3"/>
  <c r="AC323" i="3" s="1"/>
  <c r="AC279" i="3"/>
  <c r="AC280" i="3"/>
  <c r="AC283" i="3"/>
  <c r="AC284" i="3"/>
  <c r="AC289" i="3" s="1"/>
  <c r="AC267" i="3"/>
  <c r="AC268" i="3"/>
  <c r="AC271" i="3"/>
  <c r="AC37" i="3"/>
  <c r="AC20" i="3"/>
  <c r="AD315" i="3"/>
  <c r="AD316" i="3"/>
  <c r="AD322" i="3"/>
  <c r="AD263" i="3"/>
  <c r="AD264" i="3" s="1"/>
  <c r="AD31" i="3"/>
  <c r="AD14" i="3"/>
  <c r="AD275" i="3"/>
  <c r="AD276" i="3"/>
  <c r="AD282" i="3" s="1"/>
  <c r="AD270" i="3"/>
  <c r="Z59" i="8"/>
  <c r="AD279" i="3"/>
  <c r="AD280" i="3" s="1"/>
  <c r="AD283" i="3" s="1"/>
  <c r="AD284" i="3" s="1"/>
  <c r="AD289" i="3" s="1"/>
  <c r="AD267" i="3"/>
  <c r="AD268" i="3" s="1"/>
  <c r="AD271" i="3"/>
  <c r="AD20" i="3"/>
  <c r="AD37" i="3"/>
  <c r="AD319" i="3"/>
  <c r="AD320" i="3" s="1"/>
  <c r="AD323" i="3" s="1"/>
  <c r="AD324" i="3" s="1"/>
  <c r="AD330" i="3" s="1"/>
  <c r="AD332" i="3" s="1"/>
  <c r="AD337" i="3" s="1"/>
  <c r="AD342" i="3" s="1"/>
  <c r="AD22" i="8"/>
  <c r="AD23" i="8" s="1"/>
  <c r="AD54" i="8" s="1"/>
  <c r="AG66" i="2"/>
  <c r="AE315" i="3"/>
  <c r="AE316" i="3" s="1"/>
  <c r="AE322" i="3"/>
  <c r="AE324" i="3" s="1"/>
  <c r="AE330" i="3" s="1"/>
  <c r="AE332" i="3" s="1"/>
  <c r="AE337" i="3" s="1"/>
  <c r="AE342" i="3" s="1"/>
  <c r="AE22" i="8" s="1"/>
  <c r="AE23" i="8" s="1"/>
  <c r="AE54" i="8" s="1"/>
  <c r="AE275" i="3"/>
  <c r="AE276" i="3" s="1"/>
  <c r="AE282" i="3" s="1"/>
  <c r="AE263" i="3"/>
  <c r="AE264" i="3" s="1"/>
  <c r="AE270" i="3" s="1"/>
  <c r="AE31" i="3"/>
  <c r="AE14" i="3"/>
  <c r="AA59" i="8"/>
  <c r="AF275" i="3"/>
  <c r="AF276" i="3" s="1"/>
  <c r="AF282" i="3" s="1"/>
  <c r="AF315" i="3"/>
  <c r="AF316" i="3" s="1"/>
  <c r="AF322" i="3" s="1"/>
  <c r="AF14" i="3"/>
  <c r="AF31" i="3"/>
  <c r="AF263" i="3"/>
  <c r="AH66" i="2"/>
  <c r="AI66" i="2" s="1"/>
  <c r="AE319" i="3"/>
  <c r="AE320" i="3" s="1"/>
  <c r="AE323" i="3" s="1"/>
  <c r="AE267" i="3"/>
  <c r="AE268" i="3"/>
  <c r="AE271" i="3"/>
  <c r="AE272" i="3" s="1"/>
  <c r="AE287" i="3" s="1"/>
  <c r="AE279" i="3"/>
  <c r="AE280" i="3" s="1"/>
  <c r="AE283" i="3" s="1"/>
  <c r="AE284" i="3"/>
  <c r="AE289" i="3" s="1"/>
  <c r="AE20" i="3"/>
  <c r="AE37" i="3"/>
  <c r="AE294" i="3"/>
  <c r="AE12" i="8" s="1"/>
  <c r="AE13" i="8" s="1"/>
  <c r="AE49" i="8" s="1"/>
  <c r="AF264" i="3"/>
  <c r="AF270" i="3" s="1"/>
  <c r="AF272" i="3" s="1"/>
  <c r="AF287" i="3" s="1"/>
  <c r="AF319" i="3"/>
  <c r="AF320" i="3"/>
  <c r="AF323" i="3"/>
  <c r="AF267" i="3"/>
  <c r="AF268" i="3" s="1"/>
  <c r="AF271" i="3" s="1"/>
  <c r="AF279" i="3"/>
  <c r="AF280" i="3"/>
  <c r="AF283" i="3" s="1"/>
  <c r="AF37" i="3"/>
  <c r="AF20" i="3"/>
  <c r="AG315" i="3"/>
  <c r="AG316" i="3" s="1"/>
  <c r="AG322" i="3" s="1"/>
  <c r="AG324" i="3" s="1"/>
  <c r="AG330" i="3" s="1"/>
  <c r="AG332" i="3" s="1"/>
  <c r="AG337" i="3" s="1"/>
  <c r="AG342" i="3" s="1"/>
  <c r="AG22" i="8" s="1"/>
  <c r="AG23" i="8" s="1"/>
  <c r="AG54" i="8" s="1"/>
  <c r="AG263" i="3"/>
  <c r="AG275" i="3"/>
  <c r="AG276" i="3" s="1"/>
  <c r="AG282" i="3" s="1"/>
  <c r="AG14" i="3"/>
  <c r="AG31" i="3"/>
  <c r="AG264" i="3"/>
  <c r="AG270" i="3" s="1"/>
  <c r="AJ66" i="2"/>
  <c r="AK66" i="2" s="1"/>
  <c r="AL66" i="2" s="1"/>
  <c r="AM66" i="2" s="1"/>
  <c r="AG319" i="3"/>
  <c r="AG320" i="3"/>
  <c r="AG323" i="3"/>
  <c r="AG279" i="3"/>
  <c r="AG280" i="3"/>
  <c r="AG283" i="3" s="1"/>
  <c r="AG267" i="3"/>
  <c r="AG268" i="3" s="1"/>
  <c r="AG271" i="3" s="1"/>
  <c r="AG37" i="3"/>
  <c r="AG20" i="3"/>
  <c r="AH315" i="3"/>
  <c r="AH316" i="3"/>
  <c r="AH322" i="3"/>
  <c r="AH263" i="3"/>
  <c r="AH264" i="3" s="1"/>
  <c r="AH270" i="3" s="1"/>
  <c r="AH272" i="3" s="1"/>
  <c r="AH287" i="3" s="1"/>
  <c r="AH294" i="3" s="1"/>
  <c r="AH12" i="8" s="1"/>
  <c r="AH13" i="8" s="1"/>
  <c r="AH49" i="8" s="1"/>
  <c r="AH275" i="3"/>
  <c r="AH276" i="3"/>
  <c r="AH282" i="3"/>
  <c r="AH31" i="3"/>
  <c r="AH14" i="3"/>
  <c r="AI315" i="3"/>
  <c r="AI316" i="3"/>
  <c r="AI322" i="3" s="1"/>
  <c r="AI324" i="3" s="1"/>
  <c r="AI330" i="3" s="1"/>
  <c r="AI332" i="3" s="1"/>
  <c r="AI337" i="3" s="1"/>
  <c r="AI342" i="3" s="1"/>
  <c r="AI22" i="8" s="1"/>
  <c r="AI23" i="8" s="1"/>
  <c r="AI54" i="8" s="1"/>
  <c r="AI275" i="3"/>
  <c r="AI276" i="3"/>
  <c r="AI282" i="3"/>
  <c r="AI263" i="3"/>
  <c r="AI31" i="3"/>
  <c r="AI14" i="3"/>
  <c r="AH279" i="3"/>
  <c r="AH280" i="3" s="1"/>
  <c r="AH283" i="3" s="1"/>
  <c r="AH284" i="3" s="1"/>
  <c r="AH289" i="3"/>
  <c r="AH319" i="3"/>
  <c r="AH320" i="3"/>
  <c r="AH323" i="3"/>
  <c r="AH324" i="3"/>
  <c r="AH330" i="3" s="1"/>
  <c r="AH332" i="3" s="1"/>
  <c r="AH337" i="3" s="1"/>
  <c r="AH342" i="3" s="1"/>
  <c r="AH22" i="8" s="1"/>
  <c r="AH23" i="8" s="1"/>
  <c r="AH54" i="8" s="1"/>
  <c r="AH267" i="3"/>
  <c r="AH268" i="3"/>
  <c r="AH271" i="3" s="1"/>
  <c r="AH20" i="3"/>
  <c r="AH37" i="3"/>
  <c r="AI264" i="3"/>
  <c r="AI270" i="3"/>
  <c r="AJ275" i="3"/>
  <c r="AJ276" i="3"/>
  <c r="AJ282" i="3"/>
  <c r="AJ315" i="3"/>
  <c r="AJ316" i="3" s="1"/>
  <c r="AJ322" i="3" s="1"/>
  <c r="AJ263" i="3"/>
  <c r="AJ14" i="3"/>
  <c r="AJ31" i="3"/>
  <c r="AI319" i="3"/>
  <c r="AI320" i="3"/>
  <c r="AI323" i="3"/>
  <c r="AI267" i="3"/>
  <c r="AI268" i="3" s="1"/>
  <c r="AI271" i="3" s="1"/>
  <c r="AI279" i="3"/>
  <c r="AI280" i="3"/>
  <c r="AI283" i="3" s="1"/>
  <c r="AI20" i="3"/>
  <c r="AI37" i="3"/>
  <c r="AJ264" i="3"/>
  <c r="AJ270" i="3"/>
  <c r="AJ272" i="3" s="1"/>
  <c r="AJ287" i="3" s="1"/>
  <c r="AF59" i="8"/>
  <c r="AJ319" i="3"/>
  <c r="AJ320" i="3"/>
  <c r="AJ323" i="3"/>
  <c r="AJ267" i="3"/>
  <c r="AJ268" i="3" s="1"/>
  <c r="AJ271" i="3" s="1"/>
  <c r="AJ37" i="3"/>
  <c r="AJ279" i="3"/>
  <c r="AJ280" i="3" s="1"/>
  <c r="AJ283" i="3" s="1"/>
  <c r="AJ284" i="3" s="1"/>
  <c r="AJ289" i="3" s="1"/>
  <c r="AJ20" i="3"/>
  <c r="AH59" i="8"/>
  <c r="AI59" i="8"/>
  <c r="O75" i="11"/>
  <c r="K33" i="10"/>
  <c r="K16" i="10"/>
  <c r="K40" i="10"/>
  <c r="K41" i="10"/>
  <c r="K55" i="10" s="1"/>
  <c r="J33" i="10"/>
  <c r="J16" i="10"/>
  <c r="J40" i="10"/>
  <c r="J41" i="10"/>
  <c r="J55" i="10" s="1"/>
  <c r="J24" i="10"/>
  <c r="J25" i="10"/>
  <c r="J54" i="10"/>
  <c r="D1" i="26" l="1"/>
  <c r="AI272" i="3"/>
  <c r="AI287" i="3" s="1"/>
  <c r="AI284" i="3"/>
  <c r="AI289" i="3" s="1"/>
  <c r="AG272" i="3"/>
  <c r="AG287" i="3" s="1"/>
  <c r="AF324" i="3"/>
  <c r="AF330" i="3" s="1"/>
  <c r="AF332" i="3" s="1"/>
  <c r="AF337" i="3" s="1"/>
  <c r="AF342" i="3" s="1"/>
  <c r="AF22" i="8" s="1"/>
  <c r="AF23" i="8" s="1"/>
  <c r="AF54" i="8" s="1"/>
  <c r="AC324" i="3"/>
  <c r="AC330" i="3" s="1"/>
  <c r="AC332" i="3" s="1"/>
  <c r="AC337" i="3" s="1"/>
  <c r="AC342" i="3" s="1"/>
  <c r="AC22" i="8" s="1"/>
  <c r="AC23" i="8" s="1"/>
  <c r="AC54" i="8" s="1"/>
  <c r="AD272" i="3"/>
  <c r="AD287" i="3" s="1"/>
  <c r="AD294" i="3" s="1"/>
  <c r="AD12" i="8" s="1"/>
  <c r="AD13" i="8" s="1"/>
  <c r="AD49" i="8" s="1"/>
  <c r="AG284" i="3"/>
  <c r="AG289" i="3" s="1"/>
  <c r="AF284" i="3"/>
  <c r="AF289" i="3" s="1"/>
  <c r="AF294" i="3" s="1"/>
  <c r="AF12" i="8" s="1"/>
  <c r="AF13" i="8" s="1"/>
  <c r="AF49" i="8" s="1"/>
  <c r="AA324" i="3"/>
  <c r="AA330" i="3" s="1"/>
  <c r="AA332" i="3" s="1"/>
  <c r="AA337" i="3" s="1"/>
  <c r="AA342" i="3" s="1"/>
  <c r="AA22" i="8" s="1"/>
  <c r="AA23" i="8" s="1"/>
  <c r="AA54" i="8" s="1"/>
  <c r="J56" i="10"/>
  <c r="K24" i="10"/>
  <c r="K25" i="10" s="1"/>
  <c r="AJ294" i="3"/>
  <c r="AJ12" i="8" s="1"/>
  <c r="AJ13" i="8" s="1"/>
  <c r="AJ49" i="8" s="1"/>
  <c r="AJ324" i="3"/>
  <c r="AJ330" i="3" s="1"/>
  <c r="AJ332" i="3" s="1"/>
  <c r="AJ337" i="3" s="1"/>
  <c r="AJ342" i="3" s="1"/>
  <c r="AJ22" i="8" s="1"/>
  <c r="AJ23" i="8" s="1"/>
  <c r="AJ54" i="8" s="1"/>
  <c r="Z272" i="3"/>
  <c r="Z287" i="3" s="1"/>
  <c r="Z294" i="3" s="1"/>
  <c r="Z12" i="8" s="1"/>
  <c r="Z13" i="8" s="1"/>
  <c r="Z49" i="8" s="1"/>
  <c r="Z324" i="3"/>
  <c r="Z330" i="3" s="1"/>
  <c r="Z332" i="3" s="1"/>
  <c r="Z337" i="3" s="1"/>
  <c r="Z342" i="3" s="1"/>
  <c r="Z22" i="8" s="1"/>
  <c r="Z23" i="8" s="1"/>
  <c r="Z54" i="8" s="1"/>
  <c r="AB284" i="3"/>
  <c r="AB289" i="3" s="1"/>
  <c r="AB294" i="3" s="1"/>
  <c r="AB12" i="8" s="1"/>
  <c r="AB13" i="8" s="1"/>
  <c r="AB49" i="8" s="1"/>
  <c r="X272" i="3"/>
  <c r="X287" i="3" s="1"/>
  <c r="X294" i="3" s="1"/>
  <c r="X12" i="8" s="1"/>
  <c r="X13" i="8" s="1"/>
  <c r="X49" i="8" s="1"/>
  <c r="AA272" i="3"/>
  <c r="AA287" i="3" s="1"/>
  <c r="AA294" i="3" s="1"/>
  <c r="AA12" i="8" s="1"/>
  <c r="AA13" i="8" s="1"/>
  <c r="AA49" i="8" s="1"/>
  <c r="X324" i="3"/>
  <c r="X330" i="3" s="1"/>
  <c r="X332" i="3" s="1"/>
  <c r="X337" i="3" s="1"/>
  <c r="X342" i="3" s="1"/>
  <c r="X22" i="8" s="1"/>
  <c r="X23" i="8" s="1"/>
  <c r="X54" i="8" s="1"/>
  <c r="R272" i="3"/>
  <c r="R287" i="3" s="1"/>
  <c r="U294" i="3"/>
  <c r="U12" i="8" s="1"/>
  <c r="U13" i="8" s="1"/>
  <c r="U49" i="8" s="1"/>
  <c r="V91" i="8"/>
  <c r="V81" i="8"/>
  <c r="V50" i="8"/>
  <c r="V51" i="8" s="1"/>
  <c r="V65" i="8" s="1"/>
  <c r="V60" i="8"/>
  <c r="V63" i="6"/>
  <c r="R284" i="3"/>
  <c r="R289" i="3" s="1"/>
  <c r="Q324" i="3"/>
  <c r="Q330" i="3" s="1"/>
  <c r="Q332" i="3" s="1"/>
  <c r="Q337" i="3" s="1"/>
  <c r="Q342" i="3" s="1"/>
  <c r="Q22" i="8" s="1"/>
  <c r="Q23" i="8" s="1"/>
  <c r="Q54" i="8" s="1"/>
  <c r="X60" i="8"/>
  <c r="X50" i="8"/>
  <c r="X51" i="8" s="1"/>
  <c r="X65" i="8" s="1"/>
  <c r="X63" i="6"/>
  <c r="X81" i="8"/>
  <c r="X91" i="8"/>
  <c r="J308" i="3"/>
  <c r="J79" i="3"/>
  <c r="S284" i="3"/>
  <c r="S289" i="3" s="1"/>
  <c r="S294" i="3" s="1"/>
  <c r="S12" i="8" s="1"/>
  <c r="S13" i="8" s="1"/>
  <c r="S49" i="8" s="1"/>
  <c r="Q284" i="3"/>
  <c r="Q289" i="3" s="1"/>
  <c r="Q294" i="3" s="1"/>
  <c r="Q12" i="8" s="1"/>
  <c r="Q13" i="8" s="1"/>
  <c r="Q49" i="8" s="1"/>
  <c r="P284" i="3"/>
  <c r="P289" i="3" s="1"/>
  <c r="P294" i="3" s="1"/>
  <c r="P12" i="8" s="1"/>
  <c r="P13" i="8" s="1"/>
  <c r="P49" i="8" s="1"/>
  <c r="K118" i="3"/>
  <c r="K198" i="3"/>
  <c r="K199" i="3" s="1"/>
  <c r="J84" i="3"/>
  <c r="J357" i="3"/>
  <c r="O272" i="3"/>
  <c r="O287" i="3" s="1"/>
  <c r="O294" i="3" s="1"/>
  <c r="O12" i="8" s="1"/>
  <c r="O13" i="8" s="1"/>
  <c r="O49" i="8" s="1"/>
  <c r="O14" i="2"/>
  <c r="O27" i="2"/>
  <c r="M324" i="3"/>
  <c r="M330" i="3" s="1"/>
  <c r="M332" i="3" s="1"/>
  <c r="M337" i="3" s="1"/>
  <c r="M342" i="3" s="1"/>
  <c r="M22" i="8" s="1"/>
  <c r="M23" i="8" s="1"/>
  <c r="M54" i="8" s="1"/>
  <c r="AK44" i="6"/>
  <c r="AF44" i="6"/>
  <c r="T44" i="6"/>
  <c r="X44" i="6"/>
  <c r="AE44" i="6"/>
  <c r="Y44" i="6"/>
  <c r="K44" i="6"/>
  <c r="AB44" i="6"/>
  <c r="AI44" i="6"/>
  <c r="AL44" i="6"/>
  <c r="P44" i="6"/>
  <c r="AA44" i="6"/>
  <c r="Z44" i="6"/>
  <c r="AC44" i="6"/>
  <c r="AD44" i="6"/>
  <c r="AM44" i="6"/>
  <c r="AH44" i="6"/>
  <c r="V44" i="6"/>
  <c r="J44" i="6"/>
  <c r="S44" i="6"/>
  <c r="R44" i="6"/>
  <c r="O44" i="6"/>
  <c r="U44" i="6"/>
  <c r="Q44" i="6"/>
  <c r="AJ44" i="6"/>
  <c r="L44" i="6"/>
  <c r="W44" i="6"/>
  <c r="M44" i="6"/>
  <c r="F54" i="2"/>
  <c r="F37" i="2"/>
  <c r="O324" i="3"/>
  <c r="O330" i="3" s="1"/>
  <c r="O332" i="3" s="1"/>
  <c r="O337" i="3" s="1"/>
  <c r="O342" i="3" s="1"/>
  <c r="O22" i="8" s="1"/>
  <c r="O23" i="8" s="1"/>
  <c r="O54" i="8" s="1"/>
  <c r="N272" i="3"/>
  <c r="N287" i="3" s="1"/>
  <c r="N294" i="3" s="1"/>
  <c r="N12" i="8" s="1"/>
  <c r="N13" i="8" s="1"/>
  <c r="N49" i="8" s="1"/>
  <c r="P9" i="2"/>
  <c r="O5" i="2"/>
  <c r="M27" i="2"/>
  <c r="M14" i="2"/>
  <c r="J272" i="3"/>
  <c r="J287" i="3" s="1"/>
  <c r="L284" i="3"/>
  <c r="L289" i="3" s="1"/>
  <c r="L324" i="3"/>
  <c r="L330" i="3" s="1"/>
  <c r="L332" i="3" s="1"/>
  <c r="L337" i="3" s="1"/>
  <c r="L342" i="3" s="1"/>
  <c r="L22" i="8" s="1"/>
  <c r="L23" i="8" s="1"/>
  <c r="L54" i="8" s="1"/>
  <c r="J284" i="3"/>
  <c r="J289" i="3" s="1"/>
  <c r="J324" i="3"/>
  <c r="J330" i="3" s="1"/>
  <c r="J332" i="3" s="1"/>
  <c r="J337" i="3" s="1"/>
  <c r="J342" i="3" s="1"/>
  <c r="J22" i="8" s="1"/>
  <c r="J23" i="8" s="1"/>
  <c r="J80" i="3"/>
  <c r="J309" i="3"/>
  <c r="J356" i="3"/>
  <c r="J359" i="3" s="1"/>
  <c r="J83" i="3"/>
  <c r="J85" i="3" s="1"/>
  <c r="L272" i="3"/>
  <c r="L287" i="3" s="1"/>
  <c r="L294" i="3" s="1"/>
  <c r="L12" i="8" s="1"/>
  <c r="L13" i="8" s="1"/>
  <c r="L49" i="8" s="1"/>
  <c r="M34" i="20"/>
  <c r="H32" i="20"/>
  <c r="H34" i="20" s="1"/>
  <c r="L5" i="6"/>
  <c r="L5" i="3"/>
  <c r="L5" i="13"/>
  <c r="L5" i="20"/>
  <c r="L5" i="8"/>
  <c r="AL272" i="3"/>
  <c r="AL287" i="3" s="1"/>
  <c r="K37" i="10"/>
  <c r="K38" i="10" s="1"/>
  <c r="K162" i="3"/>
  <c r="K151" i="3"/>
  <c r="K186" i="3"/>
  <c r="K146" i="3"/>
  <c r="K147" i="3" s="1"/>
  <c r="K250" i="3"/>
  <c r="K106" i="3"/>
  <c r="K107" i="3" s="1"/>
  <c r="K95" i="3"/>
  <c r="K96" i="3" s="1"/>
  <c r="K181" i="3"/>
  <c r="K119" i="3"/>
  <c r="K130" i="3"/>
  <c r="K131" i="3" s="1"/>
  <c r="L62" i="2"/>
  <c r="K157" i="3"/>
  <c r="K158" i="3" s="1"/>
  <c r="M55" i="11"/>
  <c r="M76" i="11" s="1"/>
  <c r="AM276" i="3"/>
  <c r="AM282" i="3" s="1"/>
  <c r="K276" i="3"/>
  <c r="K282" i="3" s="1"/>
  <c r="K284" i="3" s="1"/>
  <c r="K289" i="3" s="1"/>
  <c r="K294" i="3" s="1"/>
  <c r="K12" i="8" s="1"/>
  <c r="K13" i="8" s="1"/>
  <c r="K49" i="8" s="1"/>
  <c r="AK276" i="3"/>
  <c r="AK282" i="3" s="1"/>
  <c r="AM280" i="3"/>
  <c r="AM283" i="3" s="1"/>
  <c r="AK280" i="3"/>
  <c r="AK283" i="3" s="1"/>
  <c r="AL280" i="3"/>
  <c r="AL283" i="3" s="1"/>
  <c r="AL284" i="3" s="1"/>
  <c r="AL289" i="3" s="1"/>
  <c r="AL33" i="8"/>
  <c r="AL59" i="8" s="1"/>
  <c r="AK33" i="8"/>
  <c r="AK59" i="8" s="1"/>
  <c r="AB33" i="8"/>
  <c r="AB59" i="8" s="1"/>
  <c r="L33" i="8"/>
  <c r="AE33" i="8"/>
  <c r="AE59" i="8" s="1"/>
  <c r="O33" i="8"/>
  <c r="O59" i="8" s="1"/>
  <c r="V33" i="8"/>
  <c r="V59" i="8" s="1"/>
  <c r="AG33" i="8"/>
  <c r="AG59" i="8" s="1"/>
  <c r="M33" i="8"/>
  <c r="M59" i="8" s="1"/>
  <c r="AM33" i="8"/>
  <c r="AM59" i="8" s="1"/>
  <c r="AJ33" i="8"/>
  <c r="AJ59" i="8" s="1"/>
  <c r="T33" i="8"/>
  <c r="T59" i="8" s="1"/>
  <c r="AC33" i="8"/>
  <c r="AC59" i="8" s="1"/>
  <c r="W33" i="8"/>
  <c r="W59" i="8" s="1"/>
  <c r="AD33" i="8"/>
  <c r="AD59" i="8" s="1"/>
  <c r="N33" i="8"/>
  <c r="N59" i="8" s="1"/>
  <c r="U33" i="8"/>
  <c r="U59" i="8" s="1"/>
  <c r="K60" i="3"/>
  <c r="K75" i="3"/>
  <c r="AK91" i="8"/>
  <c r="AK63" i="6"/>
  <c r="J10" i="2"/>
  <c r="J5" i="2"/>
  <c r="N47" i="10"/>
  <c r="N48" i="10" s="1"/>
  <c r="N10" i="13"/>
  <c r="N36" i="10"/>
  <c r="N54" i="11"/>
  <c r="N55" i="11" s="1"/>
  <c r="N76" i="11" s="1"/>
  <c r="N25" i="13"/>
  <c r="N26" i="13" s="1"/>
  <c r="N33" i="13" s="1"/>
  <c r="O10" i="13"/>
  <c r="O36" i="10"/>
  <c r="O25" i="13"/>
  <c r="O26" i="13" s="1"/>
  <c r="O33" i="13" s="1"/>
  <c r="O54" i="11"/>
  <c r="O55" i="11" s="1"/>
  <c r="O76" i="11" s="1"/>
  <c r="O77" i="11" s="1"/>
  <c r="O80" i="11" s="1"/>
  <c r="O47" i="10"/>
  <c r="O48" i="10" s="1"/>
  <c r="M12" i="4"/>
  <c r="M13" i="4"/>
  <c r="N14" i="4"/>
  <c r="AL56" i="4"/>
  <c r="AL26" i="6" s="1"/>
  <c r="AL54" i="6" s="1"/>
  <c r="AL56" i="6" s="1"/>
  <c r="AM56" i="4"/>
  <c r="AM26" i="6" s="1"/>
  <c r="AM54" i="6" s="1"/>
  <c r="AM56" i="6" s="1"/>
  <c r="AH56" i="4"/>
  <c r="AH26" i="6" s="1"/>
  <c r="AH54" i="6" s="1"/>
  <c r="AH56" i="6" s="1"/>
  <c r="R56" i="4"/>
  <c r="R26" i="6" s="1"/>
  <c r="R54" i="6" s="1"/>
  <c r="R56" i="6" s="1"/>
  <c r="AG56" i="4"/>
  <c r="AG26" i="6" s="1"/>
  <c r="AG54" i="6" s="1"/>
  <c r="AG56" i="6" s="1"/>
  <c r="Q56" i="4"/>
  <c r="Q26" i="6" s="1"/>
  <c r="Q54" i="6" s="1"/>
  <c r="Q56" i="6" s="1"/>
  <c r="AJ56" i="4"/>
  <c r="AJ26" i="6" s="1"/>
  <c r="AJ54" i="6" s="1"/>
  <c r="AJ56" i="6" s="1"/>
  <c r="T56" i="4"/>
  <c r="T26" i="6" s="1"/>
  <c r="T54" i="6" s="1"/>
  <c r="T56" i="6" s="1"/>
  <c r="AI56" i="4"/>
  <c r="AI26" i="6" s="1"/>
  <c r="AI54" i="6" s="1"/>
  <c r="AI56" i="6" s="1"/>
  <c r="S56" i="4"/>
  <c r="S26" i="6" s="1"/>
  <c r="S54" i="6" s="1"/>
  <c r="S56" i="6" s="1"/>
  <c r="AD56" i="4"/>
  <c r="AD26" i="6" s="1"/>
  <c r="AD54" i="6" s="1"/>
  <c r="N56" i="4"/>
  <c r="N26" i="6" s="1"/>
  <c r="N54" i="6" s="1"/>
  <c r="AC56" i="4"/>
  <c r="AC26" i="6" s="1"/>
  <c r="AC54" i="6" s="1"/>
  <c r="M56" i="4"/>
  <c r="M26" i="6" s="1"/>
  <c r="M54" i="6" s="1"/>
  <c r="AF56" i="4"/>
  <c r="AF26" i="6" s="1"/>
  <c r="AF54" i="6" s="1"/>
  <c r="P56" i="4"/>
  <c r="P26" i="6" s="1"/>
  <c r="P54" i="6" s="1"/>
  <c r="AE56" i="4"/>
  <c r="AE26" i="6" s="1"/>
  <c r="AE54" i="6" s="1"/>
  <c r="O56" i="4"/>
  <c r="O26" i="6" s="1"/>
  <c r="O54" i="6" s="1"/>
  <c r="Z56" i="4"/>
  <c r="Z26" i="6" s="1"/>
  <c r="Z54" i="6" s="1"/>
  <c r="Z56" i="6" s="1"/>
  <c r="J56" i="4"/>
  <c r="J26" i="6" s="1"/>
  <c r="J54" i="6" s="1"/>
  <c r="J56" i="6" s="1"/>
  <c r="Y56" i="4"/>
  <c r="Y26" i="6" s="1"/>
  <c r="Y54" i="6" s="1"/>
  <c r="Y56" i="6" s="1"/>
  <c r="I56" i="4"/>
  <c r="I26" i="6" s="1"/>
  <c r="AB56" i="4"/>
  <c r="AB26" i="6" s="1"/>
  <c r="AB54" i="6" s="1"/>
  <c r="AB56" i="6" s="1"/>
  <c r="L56" i="4"/>
  <c r="L26" i="6" s="1"/>
  <c r="L54" i="6" s="1"/>
  <c r="L56" i="6" s="1"/>
  <c r="AA56" i="4"/>
  <c r="AA26" i="6" s="1"/>
  <c r="AA54" i="6" s="1"/>
  <c r="AA56" i="6" s="1"/>
  <c r="K56" i="4"/>
  <c r="K26" i="6" s="1"/>
  <c r="K54" i="6" s="1"/>
  <c r="K56" i="6" s="1"/>
  <c r="U56" i="4"/>
  <c r="U26" i="6" s="1"/>
  <c r="U54" i="6" s="1"/>
  <c r="U56" i="6" s="1"/>
  <c r="W56" i="4"/>
  <c r="W26" i="6" s="1"/>
  <c r="W54" i="6" s="1"/>
  <c r="W56" i="6" s="1"/>
  <c r="E56" i="4"/>
  <c r="E26" i="6" s="1"/>
  <c r="G56" i="4"/>
  <c r="G26" i="6" s="1"/>
  <c r="K20" i="10"/>
  <c r="K22" i="10" s="1"/>
  <c r="K9" i="13"/>
  <c r="K19" i="13"/>
  <c r="K20" i="13" s="1"/>
  <c r="K32" i="13" s="1"/>
  <c r="K24" i="11"/>
  <c r="L10" i="13"/>
  <c r="L54" i="11"/>
  <c r="L55" i="11" s="1"/>
  <c r="L76" i="11" s="1"/>
  <c r="L47" i="10"/>
  <c r="L48" i="10" s="1"/>
  <c r="L36" i="10"/>
  <c r="L25" i="13"/>
  <c r="L26" i="13" s="1"/>
  <c r="L33" i="13" s="1"/>
  <c r="L25" i="4"/>
  <c r="M29" i="4"/>
  <c r="L21" i="4"/>
  <c r="R44" i="8"/>
  <c r="R73" i="8" s="1"/>
  <c r="AK44" i="8"/>
  <c r="AK73" i="8" s="1"/>
  <c r="AM44" i="8"/>
  <c r="AM73" i="8" s="1"/>
  <c r="N9" i="13"/>
  <c r="N20" i="10"/>
  <c r="N24" i="11"/>
  <c r="N25" i="11" s="1"/>
  <c r="N75" i="11" s="1"/>
  <c r="N77" i="11" s="1"/>
  <c r="N80" i="11" s="1"/>
  <c r="N19" i="13"/>
  <c r="N20" i="13" s="1"/>
  <c r="N32" i="13" s="1"/>
  <c r="N34" i="13" s="1"/>
  <c r="N37" i="13" s="1"/>
  <c r="K25" i="11"/>
  <c r="K75" i="11" s="1"/>
  <c r="J24" i="11"/>
  <c r="J25" i="11" s="1"/>
  <c r="J19" i="13"/>
  <c r="J20" i="13" s="1"/>
  <c r="J20" i="10"/>
  <c r="J22" i="10" s="1"/>
  <c r="J9" i="13"/>
  <c r="J136" i="3"/>
  <c r="O19" i="13"/>
  <c r="O20" i="13" s="1"/>
  <c r="O32" i="13" s="1"/>
  <c r="O34" i="13" s="1"/>
  <c r="O37" i="13" s="1"/>
  <c r="O20" i="10"/>
  <c r="N113" i="25"/>
  <c r="N61" i="4" s="1"/>
  <c r="N64" i="4" s="1"/>
  <c r="N14" i="10" s="1"/>
  <c r="N112" i="25"/>
  <c r="N62" i="4" s="1"/>
  <c r="N65" i="4" s="1"/>
  <c r="N31" i="10" s="1"/>
  <c r="J54" i="11"/>
  <c r="J55" i="11" s="1"/>
  <c r="J25" i="13"/>
  <c r="J26" i="13" s="1"/>
  <c r="J47" i="10"/>
  <c r="J48" i="10" s="1"/>
  <c r="J10" i="13"/>
  <c r="M26" i="4"/>
  <c r="M22" i="4"/>
  <c r="N30" i="4"/>
  <c r="O48" i="4"/>
  <c r="O24" i="6" s="1"/>
  <c r="O53" i="6" s="1"/>
  <c r="O56" i="6" s="1"/>
  <c r="AE48" i="4"/>
  <c r="AE24" i="6" s="1"/>
  <c r="AE53" i="6" s="1"/>
  <c r="AE56" i="6" s="1"/>
  <c r="P48" i="4"/>
  <c r="P24" i="6" s="1"/>
  <c r="P53" i="6" s="1"/>
  <c r="P56" i="6" s="1"/>
  <c r="AF48" i="4"/>
  <c r="AF24" i="6" s="1"/>
  <c r="AF53" i="6" s="1"/>
  <c r="M48" i="4"/>
  <c r="M24" i="6" s="1"/>
  <c r="M53" i="6" s="1"/>
  <c r="M56" i="6" s="1"/>
  <c r="AC48" i="4"/>
  <c r="AC24" i="6" s="1"/>
  <c r="AC53" i="6" s="1"/>
  <c r="AC56" i="6" s="1"/>
  <c r="N48" i="4"/>
  <c r="N24" i="6" s="1"/>
  <c r="N53" i="6" s="1"/>
  <c r="N56" i="6" s="1"/>
  <c r="AD48" i="4"/>
  <c r="AD24" i="6" s="1"/>
  <c r="AD53" i="6" s="1"/>
  <c r="AD56" i="6" s="1"/>
  <c r="J36" i="10"/>
  <c r="J38" i="10" s="1"/>
  <c r="M24" i="11"/>
  <c r="M25" i="11" s="1"/>
  <c r="M75" i="11" s="1"/>
  <c r="M77" i="11" s="1"/>
  <c r="M80" i="11" s="1"/>
  <c r="M19" i="13"/>
  <c r="M20" i="13" s="1"/>
  <c r="M32" i="13" s="1"/>
  <c r="M20" i="10"/>
  <c r="B3" i="26"/>
  <c r="D2" i="26"/>
  <c r="K54" i="11"/>
  <c r="K55" i="11" s="1"/>
  <c r="K76" i="11" s="1"/>
  <c r="K47" i="10"/>
  <c r="K48" i="10" s="1"/>
  <c r="K25" i="13"/>
  <c r="K26" i="13" s="1"/>
  <c r="K33" i="13" s="1"/>
  <c r="M10" i="13"/>
  <c r="M47" i="10"/>
  <c r="M48" i="10" s="1"/>
  <c r="M25" i="13"/>
  <c r="M26" i="13" s="1"/>
  <c r="M33" i="13" s="1"/>
  <c r="M36" i="10"/>
  <c r="O31" i="4"/>
  <c r="L12" i="4"/>
  <c r="F48" i="1"/>
  <c r="F62" i="25" s="1"/>
  <c r="F63" i="25" s="1"/>
  <c r="F69" i="25" s="1"/>
  <c r="P71" i="25" s="1"/>
  <c r="F44" i="1"/>
  <c r="F10" i="25" s="1"/>
  <c r="F11" i="25" s="1"/>
  <c r="F17" i="25" s="1"/>
  <c r="P19" i="25" s="1"/>
  <c r="F34" i="4"/>
  <c r="F40" i="1"/>
  <c r="F39" i="25" s="1"/>
  <c r="F52" i="1"/>
  <c r="F22" i="25" s="1"/>
  <c r="F24" i="25" s="1"/>
  <c r="F30" i="25" s="1"/>
  <c r="P32" i="25" s="1"/>
  <c r="F38" i="1"/>
  <c r="F13" i="25" s="1"/>
  <c r="F15" i="25" s="1"/>
  <c r="F18" i="25" s="1"/>
  <c r="AM19" i="25" s="1"/>
  <c r="F39" i="1"/>
  <c r="F35" i="25" s="1"/>
  <c r="F37" i="25" s="1"/>
  <c r="F43" i="25" s="1"/>
  <c r="P45" i="25" s="1"/>
  <c r="F54" i="1"/>
  <c r="F48" i="25" s="1"/>
  <c r="F50" i="25" s="1"/>
  <c r="F56" i="25" s="1"/>
  <c r="P58" i="25" s="1"/>
  <c r="F63" i="1"/>
  <c r="F75" i="25" s="1"/>
  <c r="F76" i="25" s="1"/>
  <c r="F82" i="25" s="1"/>
  <c r="P84" i="25" s="1"/>
  <c r="N27" i="4"/>
  <c r="L119" i="25"/>
  <c r="L68" i="4" s="1"/>
  <c r="L71" i="4" s="1"/>
  <c r="F47" i="1"/>
  <c r="F40" i="25" s="1"/>
  <c r="F64" i="1"/>
  <c r="F79" i="25" s="1"/>
  <c r="F80" i="25" s="1"/>
  <c r="F83" i="25" s="1"/>
  <c r="AM84" i="25" s="1"/>
  <c r="AM94" i="25" s="1"/>
  <c r="F53" i="1"/>
  <c r="F26" i="25" s="1"/>
  <c r="F28" i="25" s="1"/>
  <c r="F31" i="25" s="1"/>
  <c r="AM32" i="25" s="1"/>
  <c r="F62" i="1"/>
  <c r="F53" i="25" s="1"/>
  <c r="F54" i="25" s="1"/>
  <c r="F57" i="25" s="1"/>
  <c r="AM58" i="25" s="1"/>
  <c r="AM89" i="25" s="1"/>
  <c r="P104" i="25" l="1"/>
  <c r="P98" i="25"/>
  <c r="Q19" i="25"/>
  <c r="J76" i="11"/>
  <c r="W50" i="8"/>
  <c r="W51" i="8" s="1"/>
  <c r="W65" i="8" s="1"/>
  <c r="W60" i="8"/>
  <c r="W91" i="8"/>
  <c r="W81" i="8"/>
  <c r="W63" i="6"/>
  <c r="L91" i="8"/>
  <c r="L63" i="6"/>
  <c r="L81" i="8"/>
  <c r="L50" i="8"/>
  <c r="L51" i="8" s="1"/>
  <c r="L65" i="8" s="1"/>
  <c r="L60" i="8"/>
  <c r="R91" i="8"/>
  <c r="R60" i="8"/>
  <c r="R63" i="6"/>
  <c r="R50" i="8"/>
  <c r="R81" i="8"/>
  <c r="K99" i="3"/>
  <c r="K101" i="3" s="1"/>
  <c r="P106" i="25"/>
  <c r="Q71" i="25"/>
  <c r="U50" i="8"/>
  <c r="U51" i="8" s="1"/>
  <c r="U65" i="8" s="1"/>
  <c r="U91" i="8"/>
  <c r="U63" i="6"/>
  <c r="U60" i="8"/>
  <c r="U81" i="8"/>
  <c r="K134" i="3"/>
  <c r="K136" i="3" s="1"/>
  <c r="K346" i="3" s="1"/>
  <c r="J75" i="11"/>
  <c r="J77" i="11" s="1"/>
  <c r="Z91" i="8"/>
  <c r="Z50" i="8"/>
  <c r="Z51" i="8" s="1"/>
  <c r="Z65" i="8" s="1"/>
  <c r="Z63" i="6"/>
  <c r="Z81" i="8"/>
  <c r="Z60" i="8"/>
  <c r="AH50" i="8"/>
  <c r="AH51" i="8" s="1"/>
  <c r="AH65" i="8" s="1"/>
  <c r="AH60" i="8"/>
  <c r="AH91" i="8"/>
  <c r="AH81" i="8"/>
  <c r="AH63" i="6"/>
  <c r="K110" i="3"/>
  <c r="K112" i="3" s="1"/>
  <c r="AM50" i="8"/>
  <c r="AM60" i="8"/>
  <c r="AM91" i="8"/>
  <c r="AM81" i="8"/>
  <c r="AM63" i="6"/>
  <c r="Y63" i="6"/>
  <c r="Y50" i="8"/>
  <c r="Y51" i="8" s="1"/>
  <c r="Y65" i="8" s="1"/>
  <c r="Y81" i="8"/>
  <c r="Y91" i="8"/>
  <c r="Y60" i="8"/>
  <c r="AI91" i="8"/>
  <c r="AI63" i="6"/>
  <c r="AI81" i="8"/>
  <c r="AI50" i="8"/>
  <c r="AI60" i="8"/>
  <c r="K161" i="3"/>
  <c r="K163" i="3" s="1"/>
  <c r="K150" i="3"/>
  <c r="K152" i="3" s="1"/>
  <c r="AB60" i="8"/>
  <c r="AB63" i="6"/>
  <c r="AB81" i="8"/>
  <c r="AB50" i="8"/>
  <c r="AB51" i="8" s="1"/>
  <c r="AB65" i="8" s="1"/>
  <c r="AB91" i="8"/>
  <c r="Q58" i="25"/>
  <c r="P89" i="25"/>
  <c r="F41" i="25"/>
  <c r="F44" i="25" s="1"/>
  <c r="AM45" i="25" s="1"/>
  <c r="AM100" i="25" s="1"/>
  <c r="L21" i="3"/>
  <c r="L22" i="3" s="1"/>
  <c r="L38" i="3"/>
  <c r="L39" i="3" s="1"/>
  <c r="L15" i="3"/>
  <c r="L16" i="3" s="1"/>
  <c r="L27" i="6"/>
  <c r="L32" i="3"/>
  <c r="L33" i="3" s="1"/>
  <c r="B4" i="26"/>
  <c r="D3" i="26"/>
  <c r="M91" i="8"/>
  <c r="M50" i="8"/>
  <c r="M51" i="8" s="1"/>
  <c r="M65" i="8" s="1"/>
  <c r="M63" i="6"/>
  <c r="M60" i="8"/>
  <c r="M81" i="8"/>
  <c r="O81" i="8"/>
  <c r="O50" i="8"/>
  <c r="O51" i="8" s="1"/>
  <c r="O65" i="8" s="1"/>
  <c r="O60" i="8"/>
  <c r="O91" i="8"/>
  <c r="O63" i="6"/>
  <c r="M51" i="3"/>
  <c r="M66" i="3"/>
  <c r="J33" i="13"/>
  <c r="K50" i="8"/>
  <c r="K51" i="8" s="1"/>
  <c r="K65" i="8" s="1"/>
  <c r="K91" i="8"/>
  <c r="K63" i="6"/>
  <c r="K81" i="8"/>
  <c r="K60" i="8"/>
  <c r="S81" i="8"/>
  <c r="S50" i="8"/>
  <c r="S51" i="8" s="1"/>
  <c r="S65" i="8" s="1"/>
  <c r="S91" i="8"/>
  <c r="S63" i="6"/>
  <c r="S60" i="8"/>
  <c r="Q81" i="8"/>
  <c r="Q60" i="8"/>
  <c r="Q50" i="8"/>
  <c r="Q51" i="8" s="1"/>
  <c r="Q65" i="8" s="1"/>
  <c r="Q91" i="8"/>
  <c r="Q63" i="6"/>
  <c r="M15" i="3"/>
  <c r="M16" i="3" s="1"/>
  <c r="M94" i="3" s="1"/>
  <c r="M27" i="6"/>
  <c r="M21" i="3"/>
  <c r="M22" i="3" s="1"/>
  <c r="M32" i="3"/>
  <c r="M33" i="3" s="1"/>
  <c r="M105" i="3" s="1"/>
  <c r="M38" i="3"/>
  <c r="M39" i="3" s="1"/>
  <c r="J27" i="2"/>
  <c r="J28" i="2" s="1"/>
  <c r="J4" i="2" s="1"/>
  <c r="J14" i="2"/>
  <c r="J15" i="2" s="1"/>
  <c r="AK92" i="8"/>
  <c r="AK55" i="8"/>
  <c r="AK56" i="8" s="1"/>
  <c r="AK66" i="8" s="1"/>
  <c r="AK61" i="8"/>
  <c r="AK86" i="8"/>
  <c r="K221" i="3"/>
  <c r="K222" i="3" s="1"/>
  <c r="K180" i="3"/>
  <c r="K182" i="3" s="1"/>
  <c r="L59" i="8"/>
  <c r="H33" i="8"/>
  <c r="H59" i="8" s="1"/>
  <c r="J38" i="8"/>
  <c r="J28" i="8"/>
  <c r="J54" i="8"/>
  <c r="H23" i="8"/>
  <c r="H54" i="8" s="1"/>
  <c r="J294" i="3"/>
  <c r="J12" i="8" s="1"/>
  <c r="J13" i="8" s="1"/>
  <c r="P5" i="2"/>
  <c r="P10" i="2"/>
  <c r="Q9" i="2"/>
  <c r="J81" i="3"/>
  <c r="R294" i="3"/>
  <c r="R12" i="8" s="1"/>
  <c r="R13" i="8" s="1"/>
  <c r="R49" i="8" s="1"/>
  <c r="J60" i="10"/>
  <c r="AI294" i="3"/>
  <c r="AI12" i="8" s="1"/>
  <c r="AI13" i="8" s="1"/>
  <c r="AI49" i="8" s="1"/>
  <c r="P94" i="25"/>
  <c r="Q84" i="25"/>
  <c r="AE60" i="8"/>
  <c r="AE91" i="8"/>
  <c r="AE81" i="8"/>
  <c r="AE50" i="8"/>
  <c r="AE51" i="8" s="1"/>
  <c r="AE65" i="8" s="1"/>
  <c r="AE63" i="6"/>
  <c r="AM40" i="4"/>
  <c r="AK40" i="4"/>
  <c r="U40" i="4"/>
  <c r="S40" i="4"/>
  <c r="O40" i="4"/>
  <c r="AA40" i="4"/>
  <c r="H40" i="4"/>
  <c r="AG40" i="4"/>
  <c r="K40" i="4"/>
  <c r="L40" i="4"/>
  <c r="P40" i="4"/>
  <c r="E40" i="4"/>
  <c r="AJ40" i="4"/>
  <c r="G40" i="4"/>
  <c r="J40" i="4"/>
  <c r="M40" i="4"/>
  <c r="Y40" i="4"/>
  <c r="N40" i="4"/>
  <c r="AI40" i="4"/>
  <c r="Z40" i="4"/>
  <c r="R40" i="4"/>
  <c r="AC40" i="4"/>
  <c r="Q40" i="4"/>
  <c r="V40" i="4"/>
  <c r="X40" i="4"/>
  <c r="I40" i="4"/>
  <c r="AD40" i="4"/>
  <c r="AL40" i="4"/>
  <c r="T40" i="4"/>
  <c r="AB40" i="4"/>
  <c r="AF40" i="4"/>
  <c r="AH40" i="4"/>
  <c r="AE40" i="4"/>
  <c r="F40" i="4"/>
  <c r="W40" i="4"/>
  <c r="O27" i="4"/>
  <c r="P31" i="4"/>
  <c r="O23" i="4"/>
  <c r="AD91" i="8"/>
  <c r="AD81" i="8"/>
  <c r="AD60" i="8"/>
  <c r="AD50" i="8"/>
  <c r="AD51" i="8" s="1"/>
  <c r="AD65" i="8" s="1"/>
  <c r="AD63" i="6"/>
  <c r="AF56" i="6"/>
  <c r="M58" i="3"/>
  <c r="M73" i="3"/>
  <c r="J346" i="3"/>
  <c r="K77" i="11"/>
  <c r="K80" i="11" s="1"/>
  <c r="L65" i="3"/>
  <c r="L68" i="3" s="1"/>
  <c r="L50" i="3"/>
  <c r="L53" i="3" s="1"/>
  <c r="AA50" i="8"/>
  <c r="AA51" i="8" s="1"/>
  <c r="AA65" i="8" s="1"/>
  <c r="AA91" i="8"/>
  <c r="AA60" i="8"/>
  <c r="AA81" i="8"/>
  <c r="AA63" i="6"/>
  <c r="AG60" i="8"/>
  <c r="AG63" i="6"/>
  <c r="AG81" i="8"/>
  <c r="AG50" i="8"/>
  <c r="AG91" i="8"/>
  <c r="AL60" i="8"/>
  <c r="AL50" i="8"/>
  <c r="AL91" i="8"/>
  <c r="AL81" i="8"/>
  <c r="AL63" i="6"/>
  <c r="K214" i="3"/>
  <c r="K215" i="3" s="1"/>
  <c r="K169" i="3"/>
  <c r="K171" i="3" s="1"/>
  <c r="V62" i="8"/>
  <c r="V67" i="8" s="1"/>
  <c r="AM284" i="3"/>
  <c r="AM289" i="3" s="1"/>
  <c r="AM294" i="3" s="1"/>
  <c r="AM12" i="8" s="1"/>
  <c r="AM13" i="8" s="1"/>
  <c r="AM49" i="8" s="1"/>
  <c r="J311" i="3"/>
  <c r="V92" i="8"/>
  <c r="V86" i="8"/>
  <c r="V55" i="8"/>
  <c r="V56" i="8" s="1"/>
  <c r="V66" i="8" s="1"/>
  <c r="V61" i="8"/>
  <c r="N59" i="3"/>
  <c r="N74" i="3"/>
  <c r="P88" i="25"/>
  <c r="P93" i="25"/>
  <c r="Q32" i="25"/>
  <c r="AC50" i="8"/>
  <c r="AC51" i="8" s="1"/>
  <c r="AC65" i="8" s="1"/>
  <c r="AC81" i="8"/>
  <c r="AC91" i="8"/>
  <c r="AC60" i="8"/>
  <c r="AC63" i="6"/>
  <c r="N26" i="4"/>
  <c r="O30" i="4"/>
  <c r="N22" i="4"/>
  <c r="P100" i="25"/>
  <c r="Q45" i="25"/>
  <c r="AM88" i="25"/>
  <c r="AM90" i="25" s="1"/>
  <c r="AM99" i="25" s="1"/>
  <c r="AM93" i="25"/>
  <c r="AM95" i="25" s="1"/>
  <c r="AM105" i="25" s="1"/>
  <c r="L24" i="11"/>
  <c r="L25" i="11" s="1"/>
  <c r="L75" i="11" s="1"/>
  <c r="L77" i="11" s="1"/>
  <c r="L80" i="11" s="1"/>
  <c r="L9" i="13"/>
  <c r="L20" i="10"/>
  <c r="L19" i="13"/>
  <c r="L20" i="13" s="1"/>
  <c r="L32" i="13" s="1"/>
  <c r="L34" i="13" s="1"/>
  <c r="L37" i="13" s="1"/>
  <c r="AM104" i="25"/>
  <c r="AM98" i="25"/>
  <c r="M34" i="13"/>
  <c r="M37" i="13" s="1"/>
  <c r="N50" i="8"/>
  <c r="N51" i="8" s="1"/>
  <c r="N65" i="8" s="1"/>
  <c r="N91" i="8"/>
  <c r="N60" i="8"/>
  <c r="N81" i="8"/>
  <c r="N63" i="6"/>
  <c r="P91" i="8"/>
  <c r="P50" i="8"/>
  <c r="P51" i="8" s="1"/>
  <c r="P65" i="8" s="1"/>
  <c r="P60" i="8"/>
  <c r="P81" i="8"/>
  <c r="P63" i="6"/>
  <c r="J32" i="13"/>
  <c r="J34" i="13" s="1"/>
  <c r="M25" i="4"/>
  <c r="M21" i="4"/>
  <c r="N29" i="4"/>
  <c r="K34" i="13"/>
  <c r="K37" i="13" s="1"/>
  <c r="J50" i="8"/>
  <c r="J81" i="8"/>
  <c r="J63" i="6"/>
  <c r="J91" i="8"/>
  <c r="J60" i="8"/>
  <c r="T91" i="8"/>
  <c r="T63" i="6"/>
  <c r="T60" i="8"/>
  <c r="T81" i="8"/>
  <c r="T50" i="8"/>
  <c r="T51" i="8" s="1"/>
  <c r="T65" i="8" s="1"/>
  <c r="N12" i="4"/>
  <c r="N13" i="4"/>
  <c r="O14" i="4"/>
  <c r="AK62" i="8"/>
  <c r="AK67" i="8" s="1"/>
  <c r="AL294" i="3"/>
  <c r="AL12" i="8" s="1"/>
  <c r="AL13" i="8" s="1"/>
  <c r="AL49" i="8" s="1"/>
  <c r="K300" i="3"/>
  <c r="X61" i="8"/>
  <c r="X62" i="8" s="1"/>
  <c r="X67" i="8" s="1"/>
  <c r="X68" i="8" s="1"/>
  <c r="X92" i="8"/>
  <c r="X55" i="8"/>
  <c r="X56" i="8" s="1"/>
  <c r="X66" i="8" s="1"/>
  <c r="X86" i="8"/>
  <c r="AG294" i="3"/>
  <c r="AG12" i="8" s="1"/>
  <c r="AG13" i="8" s="1"/>
  <c r="AG49" i="8" s="1"/>
  <c r="L57" i="3"/>
  <c r="L60" i="3" s="1"/>
  <c r="L72" i="3"/>
  <c r="L75" i="3" s="1"/>
  <c r="AJ50" i="8"/>
  <c r="AJ51" i="8" s="1"/>
  <c r="AJ65" i="8" s="1"/>
  <c r="AJ63" i="6"/>
  <c r="AJ81" i="8"/>
  <c r="AJ60" i="8"/>
  <c r="AJ91" i="8"/>
  <c r="J5" i="11"/>
  <c r="J5" i="10"/>
  <c r="J5" i="8"/>
  <c r="J5" i="20"/>
  <c r="J5" i="6"/>
  <c r="J5" i="25"/>
  <c r="J5" i="13"/>
  <c r="J5" i="21"/>
  <c r="J5" i="4"/>
  <c r="J5" i="3"/>
  <c r="AK284" i="3"/>
  <c r="AK289" i="3" s="1"/>
  <c r="AK294" i="3" s="1"/>
  <c r="AK12" i="8" s="1"/>
  <c r="AK13" i="8" s="1"/>
  <c r="AK49" i="8" s="1"/>
  <c r="AK51" i="8" s="1"/>
  <c r="AK65" i="8" s="1"/>
  <c r="AK68" i="8" s="1"/>
  <c r="L170" i="3"/>
  <c r="L162" i="3"/>
  <c r="L181" i="3"/>
  <c r="L135" i="3"/>
  <c r="L124" i="3"/>
  <c r="L15" i="10"/>
  <c r="L16" i="10" s="1"/>
  <c r="L151" i="3"/>
  <c r="L100" i="3"/>
  <c r="L111" i="3"/>
  <c r="L95" i="3"/>
  <c r="L186" i="3"/>
  <c r="L119" i="3"/>
  <c r="L21" i="10"/>
  <c r="L146" i="3"/>
  <c r="L256" i="3"/>
  <c r="L106" i="3"/>
  <c r="L37" i="10"/>
  <c r="L38" i="10" s="1"/>
  <c r="L130" i="3"/>
  <c r="M62" i="2"/>
  <c r="L175" i="3"/>
  <c r="L32" i="10"/>
  <c r="L33" i="10" s="1"/>
  <c r="L157" i="3"/>
  <c r="L250" i="3"/>
  <c r="O5" i="6"/>
  <c r="O5" i="21"/>
  <c r="O5" i="11"/>
  <c r="O5" i="20"/>
  <c r="O5" i="8"/>
  <c r="O5" i="25"/>
  <c r="O5" i="13"/>
  <c r="O5" i="4"/>
  <c r="O5" i="3"/>
  <c r="O5" i="10"/>
  <c r="K120" i="3"/>
  <c r="V68" i="8"/>
  <c r="K54" i="10"/>
  <c r="K56" i="10" s="1"/>
  <c r="K60" i="10" s="1"/>
  <c r="X108" i="8" l="1"/>
  <c r="X71" i="8"/>
  <c r="K123" i="3"/>
  <c r="K125" i="3" s="1"/>
  <c r="L24" i="10"/>
  <c r="L25" i="10" s="1"/>
  <c r="L221" i="3"/>
  <c r="L222" i="3" s="1"/>
  <c r="L358" i="3" s="1"/>
  <c r="L180" i="3"/>
  <c r="L182" i="3" s="1"/>
  <c r="L185" i="3" s="1"/>
  <c r="L187" i="3" s="1"/>
  <c r="M65" i="3"/>
  <c r="M68" i="3" s="1"/>
  <c r="M156" i="3" s="1"/>
  <c r="M50" i="3"/>
  <c r="M53" i="3" s="1"/>
  <c r="M145" i="3" s="1"/>
  <c r="J37" i="13"/>
  <c r="L22" i="10"/>
  <c r="N66" i="3"/>
  <c r="N51" i="3"/>
  <c r="K310" i="3"/>
  <c r="AL51" i="8"/>
  <c r="AL65" i="8" s="1"/>
  <c r="W25" i="6"/>
  <c r="W42" i="3"/>
  <c r="W43" i="3" s="1"/>
  <c r="W25" i="3"/>
  <c r="W26" i="3" s="1"/>
  <c r="AF25" i="3"/>
  <c r="AF26" i="3" s="1"/>
  <c r="AF42" i="3"/>
  <c r="AF43" i="3" s="1"/>
  <c r="AF25" i="6"/>
  <c r="AD42" i="3"/>
  <c r="AD43" i="3" s="1"/>
  <c r="AD25" i="3"/>
  <c r="AD26" i="3" s="1"/>
  <c r="AD25" i="6"/>
  <c r="Q25" i="6"/>
  <c r="Q42" i="3"/>
  <c r="Q43" i="3" s="1"/>
  <c r="Q25" i="3"/>
  <c r="Q26" i="3" s="1"/>
  <c r="AI25" i="3"/>
  <c r="AI26" i="3" s="1"/>
  <c r="AI25" i="6"/>
  <c r="AI42" i="3"/>
  <c r="AI43" i="3" s="1"/>
  <c r="J42" i="3"/>
  <c r="J43" i="3" s="1"/>
  <c r="J25" i="3"/>
  <c r="J26" i="3" s="1"/>
  <c r="J25" i="6"/>
  <c r="J33" i="6" s="1"/>
  <c r="J41" i="6" s="1"/>
  <c r="J45" i="6" s="1"/>
  <c r="J48" i="6" s="1"/>
  <c r="P25" i="3"/>
  <c r="P26" i="3" s="1"/>
  <c r="P25" i="6"/>
  <c r="P42" i="3"/>
  <c r="P43" i="3" s="1"/>
  <c r="H25" i="3"/>
  <c r="H25" i="6"/>
  <c r="H42" i="3"/>
  <c r="U25" i="3"/>
  <c r="U26" i="3" s="1"/>
  <c r="U42" i="3"/>
  <c r="U43" i="3" s="1"/>
  <c r="U25" i="6"/>
  <c r="P5" i="10"/>
  <c r="P5" i="11"/>
  <c r="P5" i="25"/>
  <c r="P5" i="21"/>
  <c r="P5" i="20"/>
  <c r="P5" i="8"/>
  <c r="P5" i="4"/>
  <c r="P5" i="6"/>
  <c r="P5" i="13"/>
  <c r="P5" i="3"/>
  <c r="J4" i="25"/>
  <c r="J4" i="3"/>
  <c r="J4" i="8"/>
  <c r="J4" i="4"/>
  <c r="J4" i="21"/>
  <c r="J4" i="6"/>
  <c r="J4" i="10"/>
  <c r="J4" i="13"/>
  <c r="J4" i="20"/>
  <c r="J4" i="11"/>
  <c r="J71" i="2"/>
  <c r="Q86" i="8"/>
  <c r="Q55" i="8"/>
  <c r="Q56" i="8" s="1"/>
  <c r="Q66" i="8" s="1"/>
  <c r="Q61" i="8"/>
  <c r="Q92" i="8"/>
  <c r="K92" i="8"/>
  <c r="K61" i="8"/>
  <c r="K55" i="8"/>
  <c r="K56" i="8" s="1"/>
  <c r="K66" i="8" s="1"/>
  <c r="K86" i="8"/>
  <c r="M92" i="8"/>
  <c r="M86" i="8"/>
  <c r="M55" i="8"/>
  <c r="M56" i="8" s="1"/>
  <c r="M66" i="8" s="1"/>
  <c r="M61" i="8"/>
  <c r="M62" i="8" s="1"/>
  <c r="M67" i="8" s="1"/>
  <c r="L105" i="3"/>
  <c r="L107" i="3" s="1"/>
  <c r="L198" i="3"/>
  <c r="L199" i="3" s="1"/>
  <c r="L118" i="3"/>
  <c r="L120" i="3" s="1"/>
  <c r="L123" i="3" s="1"/>
  <c r="L125" i="3" s="1"/>
  <c r="L298" i="3" s="1"/>
  <c r="R58" i="25"/>
  <c r="Q89" i="25"/>
  <c r="AB86" i="8"/>
  <c r="AB55" i="8"/>
  <c r="AB56" i="8" s="1"/>
  <c r="AB66" i="8" s="1"/>
  <c r="AB92" i="8"/>
  <c r="AB61" i="8"/>
  <c r="AB62" i="8" s="1"/>
  <c r="AB67" i="8" s="1"/>
  <c r="K356" i="3"/>
  <c r="K83" i="3"/>
  <c r="AI61" i="8"/>
  <c r="AI92" i="8"/>
  <c r="AI55" i="8"/>
  <c r="AI56" i="8" s="1"/>
  <c r="AI66" i="8" s="1"/>
  <c r="AI86" i="8"/>
  <c r="U61" i="8"/>
  <c r="U62" i="8" s="1"/>
  <c r="U67" i="8" s="1"/>
  <c r="U55" i="8"/>
  <c r="U56" i="8" s="1"/>
  <c r="U66" i="8" s="1"/>
  <c r="U92" i="8"/>
  <c r="U86" i="8"/>
  <c r="Q106" i="25"/>
  <c r="R71" i="25"/>
  <c r="R19" i="25"/>
  <c r="Q104" i="25"/>
  <c r="Q98" i="25"/>
  <c r="L40" i="10"/>
  <c r="L41" i="10" s="1"/>
  <c r="L169" i="3"/>
  <c r="L171" i="3" s="1"/>
  <c r="L174" i="3" s="1"/>
  <c r="L176" i="3" s="1"/>
  <c r="L214" i="3"/>
  <c r="L215" i="3" s="1"/>
  <c r="L310" i="3" s="1"/>
  <c r="O13" i="4"/>
  <c r="P14" i="4"/>
  <c r="O12" i="4"/>
  <c r="M57" i="3"/>
  <c r="M60" i="3" s="1"/>
  <c r="M72" i="3"/>
  <c r="M75" i="3" s="1"/>
  <c r="O26" i="4"/>
  <c r="P30" i="4"/>
  <c r="O22" i="4"/>
  <c r="Q93" i="25"/>
  <c r="Q88" i="25"/>
  <c r="R32" i="25"/>
  <c r="AL61" i="8"/>
  <c r="AL62" i="8" s="1"/>
  <c r="AL67" i="8" s="1"/>
  <c r="AL55" i="8"/>
  <c r="AL56" i="8" s="1"/>
  <c r="AL66" i="8" s="1"/>
  <c r="AL86" i="8"/>
  <c r="AL92" i="8"/>
  <c r="AG61" i="8"/>
  <c r="AG62" i="8" s="1"/>
  <c r="AG67" i="8" s="1"/>
  <c r="AG55" i="8"/>
  <c r="AG56" i="8" s="1"/>
  <c r="AG66" i="8" s="1"/>
  <c r="AG92" i="8"/>
  <c r="AG86" i="8"/>
  <c r="L145" i="3"/>
  <c r="L147" i="3" s="1"/>
  <c r="O67" i="3"/>
  <c r="O52" i="3"/>
  <c r="F25" i="6"/>
  <c r="F25" i="3"/>
  <c r="F42" i="3"/>
  <c r="AB25" i="6"/>
  <c r="AB42" i="3"/>
  <c r="AB43" i="3" s="1"/>
  <c r="AB25" i="3"/>
  <c r="AB26" i="3" s="1"/>
  <c r="I25" i="6"/>
  <c r="I25" i="3"/>
  <c r="AC25" i="6"/>
  <c r="AC42" i="3"/>
  <c r="AC43" i="3" s="1"/>
  <c r="AC25" i="3"/>
  <c r="AC26" i="3" s="1"/>
  <c r="N42" i="3"/>
  <c r="N43" i="3" s="1"/>
  <c r="N25" i="3"/>
  <c r="N26" i="3" s="1"/>
  <c r="N25" i="6"/>
  <c r="G42" i="3"/>
  <c r="G25" i="3"/>
  <c r="G25" i="6"/>
  <c r="L25" i="6"/>
  <c r="L42" i="3"/>
  <c r="L43" i="3" s="1"/>
  <c r="L25" i="3"/>
  <c r="L26" i="3" s="1"/>
  <c r="AA25" i="6"/>
  <c r="AA42" i="3"/>
  <c r="AA43" i="3" s="1"/>
  <c r="AA25" i="3"/>
  <c r="AA26" i="3" s="1"/>
  <c r="AK42" i="3"/>
  <c r="AK43" i="3" s="1"/>
  <c r="AK25" i="3"/>
  <c r="AK26" i="3" s="1"/>
  <c r="AK25" i="6"/>
  <c r="H13" i="8"/>
  <c r="H49" i="8" s="1"/>
  <c r="J49" i="8"/>
  <c r="J51" i="8" s="1"/>
  <c r="J65" i="8" s="1"/>
  <c r="K185" i="3"/>
  <c r="K187" i="3" s="1"/>
  <c r="M118" i="3"/>
  <c r="M198" i="3"/>
  <c r="M199" i="3" s="1"/>
  <c r="M300" i="3" s="1"/>
  <c r="O86" i="8"/>
  <c r="O61" i="8"/>
  <c r="O62" i="8" s="1"/>
  <c r="O67" i="8" s="1"/>
  <c r="O92" i="8"/>
  <c r="O55" i="8"/>
  <c r="O56" i="8" s="1"/>
  <c r="O66" i="8" s="1"/>
  <c r="O68" i="8" s="1"/>
  <c r="M68" i="8"/>
  <c r="B5" i="26"/>
  <c r="D4" i="26"/>
  <c r="L33" i="6"/>
  <c r="L41" i="6" s="1"/>
  <c r="L45" i="6" s="1"/>
  <c r="L48" i="6" s="1"/>
  <c r="AM101" i="25"/>
  <c r="AM111" i="25" s="1"/>
  <c r="AI62" i="8"/>
  <c r="AI67" i="8" s="1"/>
  <c r="K345" i="3"/>
  <c r="Z86" i="8"/>
  <c r="Z55" i="8"/>
  <c r="Z56" i="8" s="1"/>
  <c r="Z66" i="8" s="1"/>
  <c r="Z92" i="8"/>
  <c r="Z61" i="8"/>
  <c r="J80" i="11"/>
  <c r="L92" i="8"/>
  <c r="L55" i="8"/>
  <c r="L56" i="8" s="1"/>
  <c r="L66" i="8" s="1"/>
  <c r="L86" i="8"/>
  <c r="L61" i="8"/>
  <c r="L62" i="8" s="1"/>
  <c r="L67" i="8" s="1"/>
  <c r="L68" i="8" s="1"/>
  <c r="V71" i="8"/>
  <c r="V108" i="8"/>
  <c r="AK69" i="8"/>
  <c r="AK108" i="8"/>
  <c r="AK71" i="8"/>
  <c r="AJ55" i="8"/>
  <c r="AJ56" i="8" s="1"/>
  <c r="AJ66" i="8" s="1"/>
  <c r="AJ61" i="8"/>
  <c r="AJ62" i="8" s="1"/>
  <c r="AJ67" i="8" s="1"/>
  <c r="AJ68" i="8" s="1"/>
  <c r="AJ86" i="8"/>
  <c r="AJ92" i="8"/>
  <c r="P86" i="8"/>
  <c r="P92" i="8"/>
  <c r="P55" i="8"/>
  <c r="P56" i="8" s="1"/>
  <c r="P66" i="8" s="1"/>
  <c r="P61" i="8"/>
  <c r="P62" i="8" s="1"/>
  <c r="P67" i="8" s="1"/>
  <c r="AM107" i="25"/>
  <c r="AM117" i="25" s="1"/>
  <c r="Q100" i="25"/>
  <c r="R45" i="25"/>
  <c r="N58" i="3"/>
  <c r="N73" i="3"/>
  <c r="L156" i="3"/>
  <c r="L158" i="3" s="1"/>
  <c r="AF63" i="6"/>
  <c r="AF50" i="8"/>
  <c r="AF51" i="8" s="1"/>
  <c r="AF65" i="8" s="1"/>
  <c r="AF60" i="8"/>
  <c r="AF81" i="8"/>
  <c r="AF91" i="8"/>
  <c r="Q31" i="4"/>
  <c r="P23" i="4"/>
  <c r="P27" i="4"/>
  <c r="AE25" i="6"/>
  <c r="AE25" i="3"/>
  <c r="AE26" i="3" s="1"/>
  <c r="AE42" i="3"/>
  <c r="AE43" i="3" s="1"/>
  <c r="T42" i="3"/>
  <c r="T43" i="3" s="1"/>
  <c r="T25" i="6"/>
  <c r="T25" i="3"/>
  <c r="T26" i="3" s="1"/>
  <c r="X42" i="3"/>
  <c r="X43" i="3" s="1"/>
  <c r="X25" i="6"/>
  <c r="X25" i="3"/>
  <c r="X26" i="3" s="1"/>
  <c r="R42" i="3"/>
  <c r="R43" i="3" s="1"/>
  <c r="R25" i="3"/>
  <c r="R26" i="3" s="1"/>
  <c r="R25" i="6"/>
  <c r="Y25" i="3"/>
  <c r="Y26" i="3" s="1"/>
  <c r="Y42" i="3"/>
  <c r="Y43" i="3" s="1"/>
  <c r="Y25" i="6"/>
  <c r="AJ25" i="6"/>
  <c r="AJ42" i="3"/>
  <c r="AJ43" i="3" s="1"/>
  <c r="AJ25" i="3"/>
  <c r="AJ26" i="3" s="1"/>
  <c r="K25" i="6"/>
  <c r="K33" i="6" s="1"/>
  <c r="K41" i="6" s="1"/>
  <c r="K45" i="6" s="1"/>
  <c r="K48" i="6" s="1"/>
  <c r="K25" i="3"/>
  <c r="K26" i="3" s="1"/>
  <c r="K42" i="3"/>
  <c r="K43" i="3" s="1"/>
  <c r="O25" i="6"/>
  <c r="O42" i="3"/>
  <c r="O43" i="3" s="1"/>
  <c r="O25" i="3"/>
  <c r="O26" i="3" s="1"/>
  <c r="AM25" i="6"/>
  <c r="AM25" i="3"/>
  <c r="AM26" i="3" s="1"/>
  <c r="AM42" i="3"/>
  <c r="AM43" i="3" s="1"/>
  <c r="Q94" i="25"/>
  <c r="Q95" i="25" s="1"/>
  <c r="Q105" i="25" s="1"/>
  <c r="R84" i="25"/>
  <c r="Q10" i="2"/>
  <c r="R9" i="2"/>
  <c r="Q5" i="2"/>
  <c r="K358" i="3"/>
  <c r="S86" i="8"/>
  <c r="S61" i="8"/>
  <c r="S62" i="8" s="1"/>
  <c r="S67" i="8" s="1"/>
  <c r="S92" i="8"/>
  <c r="S55" i="8"/>
  <c r="S56" i="8" s="1"/>
  <c r="S66" i="8" s="1"/>
  <c r="S68" i="8" s="1"/>
  <c r="K62" i="8"/>
  <c r="K67" i="8" s="1"/>
  <c r="K68" i="8" s="1"/>
  <c r="L94" i="3"/>
  <c r="L96" i="3" s="1"/>
  <c r="AB68" i="8"/>
  <c r="K308" i="3"/>
  <c r="K79" i="3"/>
  <c r="AI51" i="8"/>
  <c r="AI65" i="8" s="1"/>
  <c r="AI68" i="8" s="1"/>
  <c r="Y92" i="8"/>
  <c r="Y86" i="8"/>
  <c r="Y55" i="8"/>
  <c r="Y56" i="8" s="1"/>
  <c r="Y66" i="8" s="1"/>
  <c r="Y68" i="8" s="1"/>
  <c r="Y61" i="8"/>
  <c r="Y62" i="8" s="1"/>
  <c r="Y67" i="8" s="1"/>
  <c r="AH92" i="8"/>
  <c r="AH61" i="8"/>
  <c r="AH62" i="8" s="1"/>
  <c r="AH67" i="8" s="1"/>
  <c r="AH86" i="8"/>
  <c r="AH55" i="8"/>
  <c r="AH56" i="8" s="1"/>
  <c r="AH66" i="8" s="1"/>
  <c r="AH68" i="8" s="1"/>
  <c r="U68" i="8"/>
  <c r="R51" i="8"/>
  <c r="R65" i="8" s="1"/>
  <c r="M146" i="3"/>
  <c r="M151" i="3"/>
  <c r="M181" i="3"/>
  <c r="M162" i="3"/>
  <c r="M100" i="3"/>
  <c r="N62" i="2"/>
  <c r="M21" i="10"/>
  <c r="M22" i="10" s="1"/>
  <c r="M157" i="3"/>
  <c r="M95" i="3"/>
  <c r="M119" i="3"/>
  <c r="M111" i="3"/>
  <c r="M106" i="3"/>
  <c r="M107" i="3" s="1"/>
  <c r="M110" i="3" s="1"/>
  <c r="M112" i="3" s="1"/>
  <c r="M345" i="3" s="1"/>
  <c r="M135" i="3"/>
  <c r="M32" i="10"/>
  <c r="M33" i="10" s="1"/>
  <c r="M40" i="10" s="1"/>
  <c r="M41" i="10" s="1"/>
  <c r="M55" i="10" s="1"/>
  <c r="M124" i="3"/>
  <c r="M37" i="10"/>
  <c r="M38" i="10" s="1"/>
  <c r="M186" i="3"/>
  <c r="M15" i="10"/>
  <c r="M16" i="10" s="1"/>
  <c r="M24" i="10" s="1"/>
  <c r="M25" i="10" s="1"/>
  <c r="M54" i="10" s="1"/>
  <c r="M56" i="10" s="1"/>
  <c r="M60" i="10" s="1"/>
  <c r="M170" i="3"/>
  <c r="M250" i="3"/>
  <c r="M130" i="3"/>
  <c r="M175" i="3"/>
  <c r="M256" i="3"/>
  <c r="N32" i="3"/>
  <c r="N33" i="3" s="1"/>
  <c r="N105" i="3" s="1"/>
  <c r="N21" i="3"/>
  <c r="N22" i="3" s="1"/>
  <c r="N27" i="6"/>
  <c r="N33" i="6" s="1"/>
  <c r="N41" i="6" s="1"/>
  <c r="N45" i="6" s="1"/>
  <c r="N48" i="6" s="1"/>
  <c r="N38" i="3"/>
  <c r="N39" i="3" s="1"/>
  <c r="N15" i="3"/>
  <c r="N16" i="3" s="1"/>
  <c r="N94" i="3" s="1"/>
  <c r="T55" i="8"/>
  <c r="T56" i="8" s="1"/>
  <c r="T66" i="8" s="1"/>
  <c r="T68" i="8" s="1"/>
  <c r="T61" i="8"/>
  <c r="T62" i="8" s="1"/>
  <c r="T67" i="8" s="1"/>
  <c r="T92" i="8"/>
  <c r="T86" i="8"/>
  <c r="J86" i="8"/>
  <c r="J55" i="8"/>
  <c r="J56" i="8" s="1"/>
  <c r="J66" i="8" s="1"/>
  <c r="J61" i="8"/>
  <c r="J62" i="8" s="1"/>
  <c r="J67" i="8" s="1"/>
  <c r="J92" i="8"/>
  <c r="N25" i="4"/>
  <c r="N21" i="4"/>
  <c r="O29" i="4"/>
  <c r="N61" i="8"/>
  <c r="N62" i="8" s="1"/>
  <c r="N67" i="8" s="1"/>
  <c r="N68" i="8" s="1"/>
  <c r="N92" i="8"/>
  <c r="N86" i="8"/>
  <c r="N55" i="8"/>
  <c r="N56" i="8" s="1"/>
  <c r="N66" i="8" s="1"/>
  <c r="AC55" i="8"/>
  <c r="AC56" i="8" s="1"/>
  <c r="AC66" i="8" s="1"/>
  <c r="AC61" i="8"/>
  <c r="AC62" i="8" s="1"/>
  <c r="AC67" i="8" s="1"/>
  <c r="AC68" i="8" s="1"/>
  <c r="AC86" i="8"/>
  <c r="AC92" i="8"/>
  <c r="J18" i="8"/>
  <c r="K174" i="3"/>
  <c r="K176" i="3" s="1"/>
  <c r="AG51" i="8"/>
  <c r="AG65" i="8" s="1"/>
  <c r="AA55" i="8"/>
  <c r="AA56" i="8" s="1"/>
  <c r="AA66" i="8" s="1"/>
  <c r="AA61" i="8"/>
  <c r="AA62" i="8" s="1"/>
  <c r="AA67" i="8" s="1"/>
  <c r="AA68" i="8" s="1"/>
  <c r="AA86" i="8"/>
  <c r="AA92" i="8"/>
  <c r="AD61" i="8"/>
  <c r="AD62" i="8" s="1"/>
  <c r="AD67" i="8" s="1"/>
  <c r="AD55" i="8"/>
  <c r="AD56" i="8" s="1"/>
  <c r="AD66" i="8" s="1"/>
  <c r="AD68" i="8" s="1"/>
  <c r="AD92" i="8"/>
  <c r="AD86" i="8"/>
  <c r="O59" i="3"/>
  <c r="O74" i="3"/>
  <c r="AH42" i="3"/>
  <c r="AH43" i="3" s="1"/>
  <c r="AH25" i="3"/>
  <c r="AH26" i="3" s="1"/>
  <c r="AH25" i="6"/>
  <c r="AL42" i="3"/>
  <c r="AL43" i="3" s="1"/>
  <c r="AL25" i="3"/>
  <c r="AL26" i="3" s="1"/>
  <c r="AL25" i="6"/>
  <c r="V42" i="3"/>
  <c r="V43" i="3" s="1"/>
  <c r="V25" i="6"/>
  <c r="V25" i="3"/>
  <c r="V26" i="3" s="1"/>
  <c r="Z25" i="6"/>
  <c r="Z42" i="3"/>
  <c r="Z43" i="3" s="1"/>
  <c r="Z25" i="3"/>
  <c r="Z26" i="3" s="1"/>
  <c r="M25" i="6"/>
  <c r="M33" i="6" s="1"/>
  <c r="M41" i="6" s="1"/>
  <c r="M45" i="6" s="1"/>
  <c r="M48" i="6" s="1"/>
  <c r="M25" i="3"/>
  <c r="M26" i="3" s="1"/>
  <c r="M42" i="3"/>
  <c r="M43" i="3" s="1"/>
  <c r="E25" i="3"/>
  <c r="E25" i="6"/>
  <c r="E42" i="3"/>
  <c r="AG42" i="3"/>
  <c r="AG43" i="3" s="1"/>
  <c r="AG25" i="3"/>
  <c r="AG26" i="3" s="1"/>
  <c r="AG25" i="6"/>
  <c r="S25" i="6"/>
  <c r="S25" i="3"/>
  <c r="S26" i="3" s="1"/>
  <c r="S42" i="3"/>
  <c r="S43" i="3" s="1"/>
  <c r="AE86" i="8"/>
  <c r="AE92" i="8"/>
  <c r="AE55" i="8"/>
  <c r="AE56" i="8" s="1"/>
  <c r="AE66" i="8" s="1"/>
  <c r="AE68" i="8" s="1"/>
  <c r="AE61" i="8"/>
  <c r="AE62" i="8" s="1"/>
  <c r="AE67" i="8" s="1"/>
  <c r="P95" i="25"/>
  <c r="P105" i="25" s="1"/>
  <c r="P107" i="25" s="1"/>
  <c r="P117" i="25" s="1"/>
  <c r="P27" i="2"/>
  <c r="P14" i="2"/>
  <c r="J18" i="2"/>
  <c r="J19" i="2" s="1"/>
  <c r="J51" i="2"/>
  <c r="J52" i="2" s="1"/>
  <c r="K15" i="2"/>
  <c r="M129" i="3"/>
  <c r="M131" i="3" s="1"/>
  <c r="M134" i="3" s="1"/>
  <c r="M136" i="3" s="1"/>
  <c r="M346" i="3" s="1"/>
  <c r="M205" i="3"/>
  <c r="M206" i="3" s="1"/>
  <c r="M348" i="3" s="1"/>
  <c r="M96" i="3"/>
  <c r="M99" i="3" s="1"/>
  <c r="M101" i="3" s="1"/>
  <c r="M297" i="3" s="1"/>
  <c r="Q62" i="8"/>
  <c r="Q67" i="8" s="1"/>
  <c r="Q68" i="8" s="1"/>
  <c r="L205" i="3"/>
  <c r="L206" i="3" s="1"/>
  <c r="L129" i="3"/>
  <c r="L131" i="3" s="1"/>
  <c r="P90" i="25"/>
  <c r="P99" i="25" s="1"/>
  <c r="P101" i="25" s="1"/>
  <c r="P111" i="25" s="1"/>
  <c r="AM55" i="8"/>
  <c r="AM56" i="8" s="1"/>
  <c r="AM66" i="8" s="1"/>
  <c r="AM92" i="8"/>
  <c r="AM61" i="8"/>
  <c r="AM62" i="8" s="1"/>
  <c r="AM67" i="8" s="1"/>
  <c r="AM86" i="8"/>
  <c r="AM51" i="8"/>
  <c r="AM65" i="8" s="1"/>
  <c r="AM68" i="8" s="1"/>
  <c r="Z62" i="8"/>
  <c r="Z67" i="8" s="1"/>
  <c r="Z68" i="8" s="1"/>
  <c r="K297" i="3"/>
  <c r="R86" i="8"/>
  <c r="R55" i="8"/>
  <c r="R56" i="8" s="1"/>
  <c r="R66" i="8" s="1"/>
  <c r="R61" i="8"/>
  <c r="R62" i="8" s="1"/>
  <c r="R67" i="8" s="1"/>
  <c r="R92" i="8"/>
  <c r="W86" i="8"/>
  <c r="W55" i="8"/>
  <c r="W56" i="8" s="1"/>
  <c r="W66" i="8" s="1"/>
  <c r="W68" i="8" s="1"/>
  <c r="W61" i="8"/>
  <c r="W62" i="8" s="1"/>
  <c r="W67" i="8" s="1"/>
  <c r="W92" i="8"/>
  <c r="P119" i="25" l="1"/>
  <c r="P68" i="4" s="1"/>
  <c r="P71" i="4" s="1"/>
  <c r="P118" i="25"/>
  <c r="P69" i="4" s="1"/>
  <c r="P72" i="4" s="1"/>
  <c r="AD71" i="8"/>
  <c r="AD108" i="8"/>
  <c r="W108" i="8"/>
  <c r="W71" i="8"/>
  <c r="Q108" i="8"/>
  <c r="Q71" i="8"/>
  <c r="AH71" i="8"/>
  <c r="AH108" i="8"/>
  <c r="M103" i="8"/>
  <c r="M72" i="8"/>
  <c r="M109" i="8"/>
  <c r="AC71" i="8"/>
  <c r="AC108" i="8"/>
  <c r="T71" i="8"/>
  <c r="T108" i="8"/>
  <c r="Y71" i="8"/>
  <c r="Y108" i="8"/>
  <c r="K69" i="8"/>
  <c r="K108" i="8"/>
  <c r="K71" i="8"/>
  <c r="J68" i="8"/>
  <c r="AA71" i="8"/>
  <c r="AA108" i="8"/>
  <c r="N71" i="8"/>
  <c r="N108" i="8"/>
  <c r="S108" i="8"/>
  <c r="S71" i="8"/>
  <c r="P68" i="8"/>
  <c r="L108" i="8"/>
  <c r="L71" i="8"/>
  <c r="O71" i="8"/>
  <c r="O108" i="8"/>
  <c r="P112" i="25"/>
  <c r="P62" i="4" s="1"/>
  <c r="P65" i="4" s="1"/>
  <c r="P31" i="10" s="1"/>
  <c r="P113" i="25"/>
  <c r="P61" i="4" s="1"/>
  <c r="P64" i="4" s="1"/>
  <c r="P14" i="10" s="1"/>
  <c r="Z108" i="8"/>
  <c r="Z71" i="8"/>
  <c r="AE71" i="8"/>
  <c r="AE108" i="8"/>
  <c r="AJ69" i="8"/>
  <c r="AJ108" i="8"/>
  <c r="AJ71" i="8"/>
  <c r="AM71" i="8"/>
  <c r="AM108" i="8"/>
  <c r="AM69" i="8"/>
  <c r="S255" i="3"/>
  <c r="S241" i="3"/>
  <c r="S242" i="3" s="1"/>
  <c r="AG249" i="3"/>
  <c r="AG232" i="3"/>
  <c r="AG233" i="3" s="1"/>
  <c r="AG304" i="3" s="1"/>
  <c r="Z249" i="3"/>
  <c r="Z232" i="3"/>
  <c r="Z233" i="3" s="1"/>
  <c r="Z304" i="3" s="1"/>
  <c r="AL241" i="3"/>
  <c r="AL242" i="3" s="1"/>
  <c r="AL255" i="3"/>
  <c r="AG68" i="8"/>
  <c r="N72" i="3"/>
  <c r="N75" i="3" s="1"/>
  <c r="N57" i="3"/>
  <c r="N60" i="3" s="1"/>
  <c r="N118" i="3"/>
  <c r="N198" i="3"/>
  <c r="N199" i="3" s="1"/>
  <c r="N300" i="3" s="1"/>
  <c r="N111" i="3"/>
  <c r="N15" i="10"/>
  <c r="N16" i="10" s="1"/>
  <c r="N24" i="10" s="1"/>
  <c r="N25" i="10" s="1"/>
  <c r="N54" i="10" s="1"/>
  <c r="N21" i="10"/>
  <c r="N22" i="10" s="1"/>
  <c r="N186" i="3"/>
  <c r="N95" i="3"/>
  <c r="N106" i="3"/>
  <c r="N130" i="3"/>
  <c r="N181" i="3"/>
  <c r="N162" i="3"/>
  <c r="N175" i="3"/>
  <c r="N157" i="3"/>
  <c r="N151" i="3"/>
  <c r="N256" i="3"/>
  <c r="N124" i="3"/>
  <c r="N135" i="3"/>
  <c r="N100" i="3"/>
  <c r="N37" i="10"/>
  <c r="N38" i="10" s="1"/>
  <c r="N250" i="3"/>
  <c r="O62" i="2"/>
  <c r="N146" i="3"/>
  <c r="N170" i="3"/>
  <c r="N119" i="3"/>
  <c r="N32" i="10"/>
  <c r="N33" i="10" s="1"/>
  <c r="N40" i="10" s="1"/>
  <c r="N41" i="10" s="1"/>
  <c r="N55" i="10" s="1"/>
  <c r="AI71" i="8"/>
  <c r="AI108" i="8"/>
  <c r="AB108" i="8"/>
  <c r="AB71" i="8"/>
  <c r="Q27" i="2"/>
  <c r="Q14" i="2"/>
  <c r="AM241" i="3"/>
  <c r="AM242" i="3" s="1"/>
  <c r="AM255" i="3"/>
  <c r="O241" i="3"/>
  <c r="O242" i="3" s="1"/>
  <c r="O255" i="3"/>
  <c r="K103" i="8"/>
  <c r="K72" i="8"/>
  <c r="K74" i="8" s="1"/>
  <c r="K109" i="8"/>
  <c r="R249" i="3"/>
  <c r="R232" i="3"/>
  <c r="R233" i="3" s="1"/>
  <c r="R304" i="3" s="1"/>
  <c r="X255" i="3"/>
  <c r="X241" i="3"/>
  <c r="X242" i="3" s="1"/>
  <c r="AE255" i="3"/>
  <c r="AE241" i="3"/>
  <c r="AE242" i="3" s="1"/>
  <c r="P52" i="3"/>
  <c r="P67" i="3"/>
  <c r="AK241" i="3"/>
  <c r="AK242" i="3" s="1"/>
  <c r="AK255" i="3"/>
  <c r="L232" i="3"/>
  <c r="L233" i="3" s="1"/>
  <c r="L304" i="3" s="1"/>
  <c r="L249" i="3"/>
  <c r="L251" i="3" s="1"/>
  <c r="L299" i="3" s="1"/>
  <c r="N255" i="3"/>
  <c r="N257" i="3" s="1"/>
  <c r="N347" i="3" s="1"/>
  <c r="N241" i="3"/>
  <c r="N242" i="3" s="1"/>
  <c r="L150" i="3"/>
  <c r="L152" i="3" s="1"/>
  <c r="L110" i="3"/>
  <c r="L112" i="3" s="1"/>
  <c r="J241" i="3"/>
  <c r="J242" i="3" s="1"/>
  <c r="J255" i="3"/>
  <c r="J257" i="3" s="1"/>
  <c r="H43" i="3"/>
  <c r="Q232" i="3"/>
  <c r="Q233" i="3" s="1"/>
  <c r="Q304" i="3" s="1"/>
  <c r="Q249" i="3"/>
  <c r="AD232" i="3"/>
  <c r="AD233" i="3" s="1"/>
  <c r="AD304" i="3" s="1"/>
  <c r="AD249" i="3"/>
  <c r="AF249" i="3"/>
  <c r="AF232" i="3"/>
  <c r="AF233" i="3" s="1"/>
  <c r="AF304" i="3" s="1"/>
  <c r="M158" i="3"/>
  <c r="M161" i="3" s="1"/>
  <c r="M163" i="3" s="1"/>
  <c r="L357" i="3"/>
  <c r="L84" i="3"/>
  <c r="K18" i="2"/>
  <c r="K19" i="2" s="1"/>
  <c r="K51" i="2"/>
  <c r="K52" i="2" s="1"/>
  <c r="L15" i="2"/>
  <c r="S232" i="3"/>
  <c r="S233" i="3" s="1"/>
  <c r="S304" i="3" s="1"/>
  <c r="S249" i="3"/>
  <c r="AG241" i="3"/>
  <c r="AG242" i="3" s="1"/>
  <c r="AG255" i="3"/>
  <c r="M255" i="3"/>
  <c r="M257" i="3" s="1"/>
  <c r="M347" i="3" s="1"/>
  <c r="M349" i="3" s="1"/>
  <c r="M241" i="3"/>
  <c r="M242" i="3" s="1"/>
  <c r="Z241" i="3"/>
  <c r="Z242" i="3" s="1"/>
  <c r="Z255" i="3"/>
  <c r="V241" i="3"/>
  <c r="V242" i="3" s="1"/>
  <c r="V255" i="3"/>
  <c r="N96" i="3"/>
  <c r="N99" i="3" s="1"/>
  <c r="N101" i="3" s="1"/>
  <c r="N297" i="3" s="1"/>
  <c r="N107" i="3"/>
  <c r="N110" i="3" s="1"/>
  <c r="N112" i="3" s="1"/>
  <c r="N345" i="3" s="1"/>
  <c r="AM232" i="3"/>
  <c r="AM233" i="3" s="1"/>
  <c r="AM304" i="3" s="1"/>
  <c r="AM249" i="3"/>
  <c r="AJ232" i="3"/>
  <c r="AJ233" i="3" s="1"/>
  <c r="AJ304" i="3" s="1"/>
  <c r="AJ249" i="3"/>
  <c r="Y255" i="3"/>
  <c r="Y241" i="3"/>
  <c r="Y242" i="3" s="1"/>
  <c r="R255" i="3"/>
  <c r="R241" i="3"/>
  <c r="R242" i="3" s="1"/>
  <c r="T249" i="3"/>
  <c r="T232" i="3"/>
  <c r="T233" i="3" s="1"/>
  <c r="T304" i="3" s="1"/>
  <c r="AE249" i="3"/>
  <c r="AE232" i="3"/>
  <c r="AE233" i="3" s="1"/>
  <c r="AE304" i="3" s="1"/>
  <c r="Q23" i="4"/>
  <c r="Q27" i="4"/>
  <c r="R31" i="4"/>
  <c r="L161" i="3"/>
  <c r="L163" i="3" s="1"/>
  <c r="D5" i="26"/>
  <c r="B6" i="26"/>
  <c r="K357" i="3"/>
  <c r="K359" i="3" s="1"/>
  <c r="K84" i="3"/>
  <c r="K85" i="3" s="1"/>
  <c r="AA232" i="3"/>
  <c r="AA233" i="3" s="1"/>
  <c r="AA304" i="3" s="1"/>
  <c r="AA249" i="3"/>
  <c r="L241" i="3"/>
  <c r="L242" i="3" s="1"/>
  <c r="L255" i="3"/>
  <c r="L257" i="3" s="1"/>
  <c r="L347" i="3" s="1"/>
  <c r="AC232" i="3"/>
  <c r="AC233" i="3" s="1"/>
  <c r="AC304" i="3" s="1"/>
  <c r="AC249" i="3"/>
  <c r="O66" i="3"/>
  <c r="O51" i="3"/>
  <c r="M180" i="3"/>
  <c r="M182" i="3" s="1"/>
  <c r="M221" i="3"/>
  <c r="M222" i="3" s="1"/>
  <c r="L55" i="10"/>
  <c r="R98" i="25"/>
  <c r="S19" i="25"/>
  <c r="R104" i="25"/>
  <c r="S71" i="25"/>
  <c r="R106" i="25"/>
  <c r="J22" i="20"/>
  <c r="J39" i="20"/>
  <c r="J42" i="13"/>
  <c r="J125" i="8"/>
  <c r="J65" i="10"/>
  <c r="J72" i="10"/>
  <c r="J89" i="20"/>
  <c r="J90" i="20" s="1"/>
  <c r="J85" i="11"/>
  <c r="J60" i="21"/>
  <c r="J78" i="20"/>
  <c r="J79" i="20" s="1"/>
  <c r="J38" i="21"/>
  <c r="J28" i="21"/>
  <c r="J48" i="21"/>
  <c r="J18" i="21"/>
  <c r="P249" i="3"/>
  <c r="P232" i="3"/>
  <c r="P233" i="3" s="1"/>
  <c r="P304" i="3" s="1"/>
  <c r="AI255" i="3"/>
  <c r="AI241" i="3"/>
  <c r="AI242" i="3" s="1"/>
  <c r="Q241" i="3"/>
  <c r="Q242" i="3" s="1"/>
  <c r="Q255" i="3"/>
  <c r="AD255" i="3"/>
  <c r="AD241" i="3"/>
  <c r="AD242" i="3" s="1"/>
  <c r="W249" i="3"/>
  <c r="W232" i="3"/>
  <c r="W233" i="3" s="1"/>
  <c r="W304" i="3" s="1"/>
  <c r="K298" i="3"/>
  <c r="K301" i="3" s="1"/>
  <c r="K303" i="3" s="1"/>
  <c r="K305" i="3" s="1"/>
  <c r="K17" i="8" s="1"/>
  <c r="L134" i="3"/>
  <c r="L136" i="3" s="1"/>
  <c r="L348" i="3"/>
  <c r="J14" i="21"/>
  <c r="J15" i="21" s="1"/>
  <c r="J13" i="20"/>
  <c r="J24" i="21"/>
  <c r="J25" i="21" s="1"/>
  <c r="J34" i="21"/>
  <c r="J35" i="21" s="1"/>
  <c r="J31" i="20"/>
  <c r="J44" i="21"/>
  <c r="J45" i="21" s="1"/>
  <c r="M249" i="3"/>
  <c r="M251" i="3" s="1"/>
  <c r="M299" i="3" s="1"/>
  <c r="M232" i="3"/>
  <c r="M233" i="3" s="1"/>
  <c r="M304" i="3" s="1"/>
  <c r="AH249" i="3"/>
  <c r="AH232" i="3"/>
  <c r="AH233" i="3" s="1"/>
  <c r="AH304" i="3" s="1"/>
  <c r="K80" i="3"/>
  <c r="K309" i="3"/>
  <c r="O21" i="4"/>
  <c r="P29" i="4"/>
  <c r="O25" i="4"/>
  <c r="N129" i="3"/>
  <c r="N131" i="3" s="1"/>
  <c r="N134" i="3" s="1"/>
  <c r="N136" i="3" s="1"/>
  <c r="N346" i="3" s="1"/>
  <c r="N205" i="3"/>
  <c r="N206" i="3" s="1"/>
  <c r="N348" i="3" s="1"/>
  <c r="R68" i="8"/>
  <c r="K81" i="3"/>
  <c r="L99" i="3"/>
  <c r="L101" i="3" s="1"/>
  <c r="Q5" i="11"/>
  <c r="Q5" i="13"/>
  <c r="Q5" i="21"/>
  <c r="Q5" i="6"/>
  <c r="Q5" i="4"/>
  <c r="Q5" i="20"/>
  <c r="Q5" i="8"/>
  <c r="Q5" i="3"/>
  <c r="Q5" i="10"/>
  <c r="Q5" i="25"/>
  <c r="S84" i="25"/>
  <c r="R94" i="25"/>
  <c r="K255" i="3"/>
  <c r="K257" i="3" s="1"/>
  <c r="K347" i="3" s="1"/>
  <c r="K241" i="3"/>
  <c r="K242" i="3" s="1"/>
  <c r="AJ255" i="3"/>
  <c r="AJ241" i="3"/>
  <c r="AJ242" i="3" s="1"/>
  <c r="Y249" i="3"/>
  <c r="Y232" i="3"/>
  <c r="Y233" i="3" s="1"/>
  <c r="Y304" i="3" s="1"/>
  <c r="X232" i="3"/>
  <c r="X233" i="3" s="1"/>
  <c r="X304" i="3" s="1"/>
  <c r="X249" i="3"/>
  <c r="AM119" i="25"/>
  <c r="AM68" i="4" s="1"/>
  <c r="AM71" i="4" s="1"/>
  <c r="AM118" i="25"/>
  <c r="AM69" i="4" s="1"/>
  <c r="AM72" i="4" s="1"/>
  <c r="AM112" i="25"/>
  <c r="AM62" i="4" s="1"/>
  <c r="AM65" i="4" s="1"/>
  <c r="AM31" i="10" s="1"/>
  <c r="AM113" i="25"/>
  <c r="AM61" i="4" s="1"/>
  <c r="AM64" i="4" s="1"/>
  <c r="AM14" i="10" s="1"/>
  <c r="M108" i="8"/>
  <c r="M110" i="8" s="1"/>
  <c r="M71" i="8"/>
  <c r="AA241" i="3"/>
  <c r="AA242" i="3" s="1"/>
  <c r="AA255" i="3"/>
  <c r="AC255" i="3"/>
  <c r="AC241" i="3"/>
  <c r="AC242" i="3" s="1"/>
  <c r="AB232" i="3"/>
  <c r="AB233" i="3" s="1"/>
  <c r="AB304" i="3" s="1"/>
  <c r="AB249" i="3"/>
  <c r="S32" i="25"/>
  <c r="R88" i="25"/>
  <c r="R93" i="25"/>
  <c r="Q30" i="4"/>
  <c r="P22" i="4"/>
  <c r="P26" i="4"/>
  <c r="M214" i="3"/>
  <c r="M215" i="3" s="1"/>
  <c r="M310" i="3" s="1"/>
  <c r="M169" i="3"/>
  <c r="M171" i="3" s="1"/>
  <c r="O32" i="3"/>
  <c r="O33" i="3" s="1"/>
  <c r="O105" i="3" s="1"/>
  <c r="O21" i="3"/>
  <c r="O22" i="3" s="1"/>
  <c r="O27" i="6"/>
  <c r="O33" i="6" s="1"/>
  <c r="O41" i="6" s="1"/>
  <c r="O45" i="6" s="1"/>
  <c r="O48" i="6" s="1"/>
  <c r="O38" i="3"/>
  <c r="O39" i="3" s="1"/>
  <c r="O15" i="3"/>
  <c r="O16" i="3" s="1"/>
  <c r="O94" i="3" s="1"/>
  <c r="L309" i="3"/>
  <c r="L80" i="3"/>
  <c r="Q107" i="25"/>
  <c r="Q117" i="25" s="1"/>
  <c r="Q90" i="25"/>
  <c r="Q99" i="25" s="1"/>
  <c r="Q101" i="25" s="1"/>
  <c r="Q111" i="25" s="1"/>
  <c r="L300" i="3"/>
  <c r="U255" i="3"/>
  <c r="U241" i="3"/>
  <c r="U242" i="3" s="1"/>
  <c r="J103" i="8"/>
  <c r="J72" i="8"/>
  <c r="J109" i="8"/>
  <c r="W241" i="3"/>
  <c r="W242" i="3" s="1"/>
  <c r="W255" i="3"/>
  <c r="J2" i="2"/>
  <c r="J26" i="2"/>
  <c r="J55" i="2"/>
  <c r="J56" i="2" s="1"/>
  <c r="J39" i="2"/>
  <c r="J40" i="2" s="1"/>
  <c r="J43" i="2"/>
  <c r="J44" i="2" s="1"/>
  <c r="J47" i="2" s="1"/>
  <c r="J48" i="2" s="1"/>
  <c r="J3" i="2" s="1"/>
  <c r="V249" i="3"/>
  <c r="V232" i="3"/>
  <c r="V233" i="3" s="1"/>
  <c r="V304" i="3" s="1"/>
  <c r="AL249" i="3"/>
  <c r="AL232" i="3"/>
  <c r="AL233" i="3" s="1"/>
  <c r="AL304" i="3" s="1"/>
  <c r="AH241" i="3"/>
  <c r="AH242" i="3" s="1"/>
  <c r="AH255" i="3"/>
  <c r="N50" i="3"/>
  <c r="N53" i="3" s="1"/>
  <c r="N65" i="3"/>
  <c r="N68" i="3" s="1"/>
  <c r="N103" i="8"/>
  <c r="N109" i="8"/>
  <c r="N72" i="8"/>
  <c r="N74" i="8" s="1"/>
  <c r="U71" i="8"/>
  <c r="U108" i="8"/>
  <c r="K311" i="3"/>
  <c r="R10" i="2"/>
  <c r="S9" i="2"/>
  <c r="R5" i="2"/>
  <c r="O249" i="3"/>
  <c r="O232" i="3"/>
  <c r="O233" i="3" s="1"/>
  <c r="O304" i="3" s="1"/>
  <c r="K249" i="3"/>
  <c r="K251" i="3" s="1"/>
  <c r="K299" i="3" s="1"/>
  <c r="K232" i="3"/>
  <c r="K233" i="3" s="1"/>
  <c r="K304" i="3" s="1"/>
  <c r="T241" i="3"/>
  <c r="T242" i="3" s="1"/>
  <c r="T255" i="3"/>
  <c r="P74" i="3"/>
  <c r="P59" i="3"/>
  <c r="AF86" i="8"/>
  <c r="AF92" i="8"/>
  <c r="AF61" i="8"/>
  <c r="AF62" i="8" s="1"/>
  <c r="AF67" i="8" s="1"/>
  <c r="AF55" i="8"/>
  <c r="AF56" i="8" s="1"/>
  <c r="AF66" i="8" s="1"/>
  <c r="R100" i="25"/>
  <c r="R101" i="25" s="1"/>
  <c r="R111" i="25" s="1"/>
  <c r="S45" i="25"/>
  <c r="K349" i="3"/>
  <c r="L103" i="8"/>
  <c r="L109" i="8"/>
  <c r="L72" i="8"/>
  <c r="L74" i="8" s="1"/>
  <c r="M120" i="3"/>
  <c r="M123" i="3" s="1"/>
  <c r="M125" i="3" s="1"/>
  <c r="M298" i="3" s="1"/>
  <c r="M301" i="3" s="1"/>
  <c r="M303" i="3" s="1"/>
  <c r="M305" i="3" s="1"/>
  <c r="M17" i="8" s="1"/>
  <c r="AK232" i="3"/>
  <c r="AK233" i="3" s="1"/>
  <c r="AK304" i="3" s="1"/>
  <c r="AK249" i="3"/>
  <c r="N249" i="3"/>
  <c r="N251" i="3" s="1"/>
  <c r="N299" i="3" s="1"/>
  <c r="N232" i="3"/>
  <c r="N233" i="3" s="1"/>
  <c r="N304" i="3" s="1"/>
  <c r="AB241" i="3"/>
  <c r="AB242" i="3" s="1"/>
  <c r="AB255" i="3"/>
  <c r="O58" i="3"/>
  <c r="O73" i="3"/>
  <c r="Q14" i="4"/>
  <c r="P12" i="4"/>
  <c r="P13" i="4"/>
  <c r="S58" i="25"/>
  <c r="R89" i="25"/>
  <c r="R90" i="25" s="1"/>
  <c r="R99" i="25" s="1"/>
  <c r="U232" i="3"/>
  <c r="U233" i="3" s="1"/>
  <c r="U304" i="3" s="1"/>
  <c r="U249" i="3"/>
  <c r="P255" i="3"/>
  <c r="P241" i="3"/>
  <c r="P242" i="3" s="1"/>
  <c r="J249" i="3"/>
  <c r="J251" i="3" s="1"/>
  <c r="J232" i="3"/>
  <c r="J233" i="3" s="1"/>
  <c r="H26" i="3"/>
  <c r="AI249" i="3"/>
  <c r="AI232" i="3"/>
  <c r="AI233" i="3" s="1"/>
  <c r="AI304" i="3" s="1"/>
  <c r="AF241" i="3"/>
  <c r="AF242" i="3" s="1"/>
  <c r="AF255" i="3"/>
  <c r="AL68" i="8"/>
  <c r="M147" i="3"/>
  <c r="M150" i="3" s="1"/>
  <c r="M152" i="3" s="1"/>
  <c r="L54" i="10"/>
  <c r="L56" i="10" s="1"/>
  <c r="K38" i="8" l="1"/>
  <c r="K28" i="8"/>
  <c r="AF68" i="8"/>
  <c r="M371" i="3"/>
  <c r="M351" i="3"/>
  <c r="Q112" i="25"/>
  <c r="Q62" i="4" s="1"/>
  <c r="Q65" i="4" s="1"/>
  <c r="Q31" i="10" s="1"/>
  <c r="Q113" i="25"/>
  <c r="Q61" i="4" s="1"/>
  <c r="Q64" i="4" s="1"/>
  <c r="Q14" i="10" s="1"/>
  <c r="L60" i="10"/>
  <c r="J137" i="8"/>
  <c r="J147" i="8"/>
  <c r="J11" i="13"/>
  <c r="J61" i="10"/>
  <c r="J62" i="10" s="1"/>
  <c r="J12" i="20"/>
  <c r="J81" i="11"/>
  <c r="J82" i="11" s="1"/>
  <c r="J121" i="8"/>
  <c r="J30" i="20"/>
  <c r="J38" i="13"/>
  <c r="J39" i="13" s="1"/>
  <c r="J142" i="8"/>
  <c r="J46" i="2"/>
  <c r="W372" i="3"/>
  <c r="W352" i="3"/>
  <c r="U372" i="3"/>
  <c r="U352" i="3"/>
  <c r="O118" i="3"/>
  <c r="O198" i="3"/>
  <c r="O199" i="3" s="1"/>
  <c r="P73" i="3"/>
  <c r="P58" i="3"/>
  <c r="AA372" i="3"/>
  <c r="AA352" i="3"/>
  <c r="AM20" i="10"/>
  <c r="AM9" i="13"/>
  <c r="AM19" i="13"/>
  <c r="AM20" i="13" s="1"/>
  <c r="AM32" i="13" s="1"/>
  <c r="AM24" i="11"/>
  <c r="K372" i="3"/>
  <c r="K352" i="3"/>
  <c r="O72" i="3"/>
  <c r="O75" i="3" s="1"/>
  <c r="O57" i="3"/>
  <c r="O60" i="3" s="1"/>
  <c r="J27" i="21"/>
  <c r="J29" i="21" s="1"/>
  <c r="J53" i="21"/>
  <c r="L346" i="3"/>
  <c r="AD372" i="3"/>
  <c r="AD352" i="3"/>
  <c r="AI352" i="3"/>
  <c r="AI372" i="3"/>
  <c r="J81" i="20"/>
  <c r="T19" i="25"/>
  <c r="S104" i="25"/>
  <c r="S98" i="25"/>
  <c r="M358" i="3"/>
  <c r="S31" i="4"/>
  <c r="R27" i="4"/>
  <c r="R23" i="4"/>
  <c r="M83" i="3"/>
  <c r="M356" i="3"/>
  <c r="H255" i="3"/>
  <c r="H241" i="3"/>
  <c r="L345" i="3"/>
  <c r="L349" i="3" s="1"/>
  <c r="AK372" i="3"/>
  <c r="AK352" i="3"/>
  <c r="AE372" i="3"/>
  <c r="AE352" i="3"/>
  <c r="AM372" i="3"/>
  <c r="AM352" i="3"/>
  <c r="O37" i="10"/>
  <c r="O38" i="10" s="1"/>
  <c r="O186" i="3"/>
  <c r="O106" i="3"/>
  <c r="O95" i="3"/>
  <c r="O162" i="3"/>
  <c r="O175" i="3"/>
  <c r="O151" i="3"/>
  <c r="O146" i="3"/>
  <c r="O124" i="3"/>
  <c r="O135" i="3"/>
  <c r="O15" i="10"/>
  <c r="O16" i="10" s="1"/>
  <c r="O250" i="3"/>
  <c r="O130" i="3"/>
  <c r="O21" i="10"/>
  <c r="O22" i="10" s="1"/>
  <c r="O170" i="3"/>
  <c r="O181" i="3"/>
  <c r="O100" i="3"/>
  <c r="O119" i="3"/>
  <c r="P62" i="2"/>
  <c r="O111" i="3"/>
  <c r="O157" i="3"/>
  <c r="O256" i="3"/>
  <c r="O32" i="10"/>
  <c r="O33" i="10" s="1"/>
  <c r="N180" i="3"/>
  <c r="N182" i="3" s="1"/>
  <c r="N185" i="3" s="1"/>
  <c r="N187" i="3" s="1"/>
  <c r="N221" i="3"/>
  <c r="N222" i="3" s="1"/>
  <c r="N358" i="3" s="1"/>
  <c r="S372" i="3"/>
  <c r="S352" i="3"/>
  <c r="N110" i="8"/>
  <c r="M74" i="8"/>
  <c r="S89" i="25"/>
  <c r="T58" i="25"/>
  <c r="J304" i="3"/>
  <c r="H233" i="3"/>
  <c r="H304" i="3" s="1"/>
  <c r="R5" i="25"/>
  <c r="R5" i="3"/>
  <c r="R5" i="13"/>
  <c r="R5" i="21"/>
  <c r="R5" i="6"/>
  <c r="R5" i="4"/>
  <c r="R5" i="11"/>
  <c r="R5" i="20"/>
  <c r="R5" i="10"/>
  <c r="R5" i="8"/>
  <c r="M308" i="3"/>
  <c r="M79" i="3"/>
  <c r="J299" i="3"/>
  <c r="J301" i="3" s="1"/>
  <c r="T9" i="2"/>
  <c r="S5" i="2"/>
  <c r="S10" i="2"/>
  <c r="N156" i="3"/>
  <c r="N158" i="3" s="1"/>
  <c r="N161" i="3" s="1"/>
  <c r="N163" i="3" s="1"/>
  <c r="AH352" i="3"/>
  <c r="AH372" i="3"/>
  <c r="J17" i="20"/>
  <c r="J35" i="20"/>
  <c r="J36" i="20" s="1"/>
  <c r="O96" i="3"/>
  <c r="O107" i="3"/>
  <c r="O110" i="3" s="1"/>
  <c r="O112" i="3" s="1"/>
  <c r="O345" i="3" s="1"/>
  <c r="P66" i="3"/>
  <c r="P51" i="3"/>
  <c r="S88" i="25"/>
  <c r="T32" i="25"/>
  <c r="S93" i="25"/>
  <c r="AC352" i="3"/>
  <c r="AC372" i="3"/>
  <c r="R71" i="8"/>
  <c r="R108" i="8"/>
  <c r="P21" i="4"/>
  <c r="P25" i="4"/>
  <c r="Q29" i="4"/>
  <c r="J55" i="21"/>
  <c r="J47" i="21"/>
  <c r="J49" i="21" s="1"/>
  <c r="J14" i="20"/>
  <c r="M185" i="3"/>
  <c r="M187" i="3" s="1"/>
  <c r="D6" i="26"/>
  <c r="B7" i="26"/>
  <c r="Q59" i="3"/>
  <c r="Q74" i="3"/>
  <c r="Y372" i="3"/>
  <c r="Y352" i="3"/>
  <c r="Z372" i="3"/>
  <c r="Z352" i="3"/>
  <c r="AG352" i="3"/>
  <c r="AG372" i="3"/>
  <c r="L18" i="2"/>
  <c r="L19" i="2" s="1"/>
  <c r="L51" i="2"/>
  <c r="L52" i="2" s="1"/>
  <c r="M15" i="2"/>
  <c r="J347" i="3"/>
  <c r="J349" i="3" s="1"/>
  <c r="O257" i="3"/>
  <c r="O347" i="3" s="1"/>
  <c r="N56" i="10"/>
  <c r="N60" i="10" s="1"/>
  <c r="N120" i="3"/>
  <c r="N123" i="3" s="1"/>
  <c r="N125" i="3" s="1"/>
  <c r="N298" i="3" s="1"/>
  <c r="AG108" i="8"/>
  <c r="AG71" i="8"/>
  <c r="J71" i="8"/>
  <c r="J108" i="8"/>
  <c r="J110" i="8" s="1"/>
  <c r="AF352" i="3"/>
  <c r="AF372" i="3"/>
  <c r="Q12" i="4"/>
  <c r="Q13" i="4"/>
  <c r="R14" i="4"/>
  <c r="L141" i="8"/>
  <c r="L116" i="8"/>
  <c r="AB352" i="3"/>
  <c r="AB372" i="3"/>
  <c r="AL71" i="8"/>
  <c r="AL69" i="8"/>
  <c r="AL108" i="8"/>
  <c r="P372" i="3"/>
  <c r="P352" i="3"/>
  <c r="T45" i="25"/>
  <c r="S100" i="25"/>
  <c r="R14" i="2"/>
  <c r="R27" i="2"/>
  <c r="N116" i="8"/>
  <c r="N141" i="8"/>
  <c r="N145" i="3"/>
  <c r="N147" i="3" s="1"/>
  <c r="N150" i="3" s="1"/>
  <c r="N152" i="3" s="1"/>
  <c r="J74" i="8"/>
  <c r="Q119" i="25"/>
  <c r="Q68" i="4" s="1"/>
  <c r="Q71" i="4" s="1"/>
  <c r="Q118" i="25"/>
  <c r="Q69" i="4" s="1"/>
  <c r="Q72" i="4" s="1"/>
  <c r="O129" i="3"/>
  <c r="O131" i="3" s="1"/>
  <c r="O134" i="3" s="1"/>
  <c r="O136" i="3" s="1"/>
  <c r="O346" i="3" s="1"/>
  <c r="O205" i="3"/>
  <c r="O206" i="3" s="1"/>
  <c r="M174" i="3"/>
  <c r="M176" i="3" s="1"/>
  <c r="R30" i="4"/>
  <c r="Q22" i="4"/>
  <c r="Q26" i="4"/>
  <c r="M146" i="8"/>
  <c r="M117" i="8"/>
  <c r="AJ372" i="3"/>
  <c r="AJ352" i="3"/>
  <c r="R95" i="25"/>
  <c r="R105" i="25" s="1"/>
  <c r="R107" i="25" s="1"/>
  <c r="R117" i="25" s="1"/>
  <c r="O50" i="3"/>
  <c r="O53" i="3" s="1"/>
  <c r="O145" i="3" s="1"/>
  <c r="O147" i="3" s="1"/>
  <c r="O150" i="3" s="1"/>
  <c r="O152" i="3" s="1"/>
  <c r="O65" i="3"/>
  <c r="O68" i="3" s="1"/>
  <c r="O156" i="3" s="1"/>
  <c r="O158" i="3" s="1"/>
  <c r="O161" i="3" s="1"/>
  <c r="O163" i="3" s="1"/>
  <c r="J17" i="21"/>
  <c r="J19" i="21" s="1"/>
  <c r="J52" i="21"/>
  <c r="S106" i="25"/>
  <c r="T71" i="25"/>
  <c r="L83" i="3"/>
  <c r="L85" i="3" s="1"/>
  <c r="L356" i="3"/>
  <c r="L359" i="3" s="1"/>
  <c r="Q67" i="3"/>
  <c r="Q52" i="3"/>
  <c r="N349" i="3"/>
  <c r="M372" i="3"/>
  <c r="M352" i="3"/>
  <c r="K34" i="21"/>
  <c r="K35" i="21" s="1"/>
  <c r="K44" i="21"/>
  <c r="K45" i="21" s="1"/>
  <c r="K14" i="21"/>
  <c r="K15" i="21" s="1"/>
  <c r="K13" i="20"/>
  <c r="K31" i="20"/>
  <c r="K24" i="21"/>
  <c r="K25" i="21" s="1"/>
  <c r="J372" i="3"/>
  <c r="J352" i="3"/>
  <c r="H242" i="3"/>
  <c r="L308" i="3"/>
  <c r="L311" i="3" s="1"/>
  <c r="L18" i="8" s="1"/>
  <c r="L79" i="3"/>
  <c r="L81" i="3" s="1"/>
  <c r="X372" i="3"/>
  <c r="X352" i="3"/>
  <c r="O352" i="3"/>
  <c r="O372" i="3"/>
  <c r="L110" i="8"/>
  <c r="P10" i="13"/>
  <c r="P54" i="11"/>
  <c r="P55" i="11" s="1"/>
  <c r="P25" i="13"/>
  <c r="P26" i="13" s="1"/>
  <c r="P36" i="10"/>
  <c r="P47" i="10"/>
  <c r="P48" i="10" s="1"/>
  <c r="H232" i="3"/>
  <c r="H249" i="3"/>
  <c r="P21" i="3"/>
  <c r="P22" i="3" s="1"/>
  <c r="P38" i="3"/>
  <c r="P39" i="3" s="1"/>
  <c r="P15" i="3"/>
  <c r="P16" i="3" s="1"/>
  <c r="P94" i="3" s="1"/>
  <c r="P32" i="3"/>
  <c r="P33" i="3" s="1"/>
  <c r="P27" i="6"/>
  <c r="P33" i="6" s="1"/>
  <c r="P41" i="6" s="1"/>
  <c r="P45" i="6" s="1"/>
  <c r="P48" i="6" s="1"/>
  <c r="K351" i="3"/>
  <c r="K353" i="3" s="1"/>
  <c r="K27" i="8" s="1"/>
  <c r="K29" i="8" s="1"/>
  <c r="K85" i="8" s="1"/>
  <c r="K87" i="8" s="1"/>
  <c r="K97" i="8" s="1"/>
  <c r="K371" i="3"/>
  <c r="K373" i="3" s="1"/>
  <c r="K37" i="8" s="1"/>
  <c r="K39" i="8" s="1"/>
  <c r="K90" i="8" s="1"/>
  <c r="K93" i="8" s="1"/>
  <c r="K98" i="8" s="1"/>
  <c r="R113" i="25"/>
  <c r="R61" i="4" s="1"/>
  <c r="R64" i="4" s="1"/>
  <c r="R112" i="25"/>
  <c r="R62" i="4" s="1"/>
  <c r="R65" i="4" s="1"/>
  <c r="R31" i="10" s="1"/>
  <c r="T372" i="3"/>
  <c r="T352" i="3"/>
  <c r="O251" i="3"/>
  <c r="O299" i="3" s="1"/>
  <c r="K18" i="8"/>
  <c r="K19" i="8" s="1"/>
  <c r="K80" i="8" s="1"/>
  <c r="K82" i="8" s="1"/>
  <c r="K96" i="8" s="1"/>
  <c r="K99" i="8" s="1"/>
  <c r="K102" i="8" s="1"/>
  <c r="K104" i="8" s="1"/>
  <c r="K132" i="8" s="1"/>
  <c r="K134" i="8" s="1"/>
  <c r="K136" i="8" s="1"/>
  <c r="J3" i="25"/>
  <c r="J3" i="20"/>
  <c r="J3" i="3"/>
  <c r="J3" i="13"/>
  <c r="J3" i="21"/>
  <c r="J3" i="11"/>
  <c r="J3" i="6"/>
  <c r="J3" i="4"/>
  <c r="J3" i="10"/>
  <c r="J3" i="8"/>
  <c r="J2" i="11"/>
  <c r="J2" i="10"/>
  <c r="J2" i="6"/>
  <c r="J2" i="4"/>
  <c r="J2" i="3"/>
  <c r="J2" i="8"/>
  <c r="J2" i="20"/>
  <c r="J2" i="25"/>
  <c r="J2" i="21"/>
  <c r="J2" i="13"/>
  <c r="O72" i="8"/>
  <c r="O74" i="8" s="1"/>
  <c r="O103" i="8"/>
  <c r="O109" i="8"/>
  <c r="AM47" i="10"/>
  <c r="AM48" i="10" s="1"/>
  <c r="AM25" i="13"/>
  <c r="AM26" i="13" s="1"/>
  <c r="AM33" i="13" s="1"/>
  <c r="AM10" i="13"/>
  <c r="AM36" i="10"/>
  <c r="AM54" i="11"/>
  <c r="S94" i="25"/>
  <c r="S95" i="25" s="1"/>
  <c r="S105" i="25" s="1"/>
  <c r="T84" i="25"/>
  <c r="L297" i="3"/>
  <c r="L301" i="3" s="1"/>
  <c r="L303" i="3" s="1"/>
  <c r="L305" i="3" s="1"/>
  <c r="L17" i="8" s="1"/>
  <c r="L19" i="8" s="1"/>
  <c r="L80" i="8" s="1"/>
  <c r="L82" i="8" s="1"/>
  <c r="L96" i="8" s="1"/>
  <c r="J54" i="21"/>
  <c r="J37" i="21"/>
  <c r="J39" i="21" s="1"/>
  <c r="Q352" i="3"/>
  <c r="Q372" i="3"/>
  <c r="J92" i="20"/>
  <c r="L352" i="3"/>
  <c r="L372" i="3"/>
  <c r="R372" i="3"/>
  <c r="R352" i="3"/>
  <c r="N301" i="3"/>
  <c r="N303" i="3" s="1"/>
  <c r="N305" i="3" s="1"/>
  <c r="N17" i="8" s="1"/>
  <c r="V372" i="3"/>
  <c r="V352" i="3"/>
  <c r="K39" i="2"/>
  <c r="K40" i="2" s="1"/>
  <c r="K2" i="2"/>
  <c r="K26" i="2"/>
  <c r="K28" i="2" s="1"/>
  <c r="K4" i="2" s="1"/>
  <c r="K43" i="2"/>
  <c r="K44" i="2" s="1"/>
  <c r="K47" i="2" s="1"/>
  <c r="K48" i="2" s="1"/>
  <c r="K3" i="2" s="1"/>
  <c r="K55" i="2"/>
  <c r="K56" i="2" s="1"/>
  <c r="N372" i="3"/>
  <c r="N352" i="3"/>
  <c r="K141" i="8"/>
  <c r="K116" i="8"/>
  <c r="N169" i="3"/>
  <c r="N171" i="3" s="1"/>
  <c r="N174" i="3" s="1"/>
  <c r="N176" i="3" s="1"/>
  <c r="N214" i="3"/>
  <c r="N215" i="3" s="1"/>
  <c r="N310" i="3" s="1"/>
  <c r="AL352" i="3"/>
  <c r="AL372" i="3"/>
  <c r="O110" i="8"/>
  <c r="P71" i="8"/>
  <c r="P108" i="8"/>
  <c r="K110" i="8"/>
  <c r="P20" i="10"/>
  <c r="P19" i="13"/>
  <c r="P20" i="13" s="1"/>
  <c r="P24" i="11"/>
  <c r="P25" i="11" s="1"/>
  <c r="P9" i="13"/>
  <c r="R118" i="25" l="1"/>
  <c r="R69" i="4" s="1"/>
  <c r="R72" i="4" s="1"/>
  <c r="R119" i="25"/>
  <c r="R68" i="4" s="1"/>
  <c r="R71" i="4" s="1"/>
  <c r="N80" i="3"/>
  <c r="N309" i="3"/>
  <c r="K4" i="25"/>
  <c r="K4" i="4"/>
  <c r="K4" i="11"/>
  <c r="K4" i="21"/>
  <c r="K4" i="10"/>
  <c r="K4" i="6"/>
  <c r="K4" i="13"/>
  <c r="K4" i="3"/>
  <c r="K4" i="20"/>
  <c r="K4" i="8"/>
  <c r="K71" i="2"/>
  <c r="O141" i="8"/>
  <c r="O116" i="8"/>
  <c r="P105" i="3"/>
  <c r="P33" i="13"/>
  <c r="K52" i="21"/>
  <c r="K17" i="21"/>
  <c r="S107" i="25"/>
  <c r="S117" i="25" s="1"/>
  <c r="J56" i="21"/>
  <c r="Q51" i="3"/>
  <c r="Q66" i="3"/>
  <c r="Q24" i="11"/>
  <c r="Q20" i="10"/>
  <c r="Q19" i="13"/>
  <c r="Q20" i="13" s="1"/>
  <c r="Q32" i="13" s="1"/>
  <c r="Q9" i="13"/>
  <c r="L55" i="2"/>
  <c r="L56" i="2" s="1"/>
  <c r="L26" i="2"/>
  <c r="L28" i="2" s="1"/>
  <c r="L4" i="2" s="1"/>
  <c r="L2" i="2"/>
  <c r="L43" i="2"/>
  <c r="L44" i="2" s="1"/>
  <c r="L47" i="2" s="1"/>
  <c r="L48" i="2" s="1"/>
  <c r="L3" i="2" s="1"/>
  <c r="L39" i="2"/>
  <c r="L40" i="2" s="1"/>
  <c r="P57" i="3"/>
  <c r="P60" i="3" s="1"/>
  <c r="P72" i="3"/>
  <c r="P75" i="3" s="1"/>
  <c r="T88" i="25"/>
  <c r="U32" i="25"/>
  <c r="T93" i="25"/>
  <c r="U9" i="2"/>
  <c r="T10" i="2"/>
  <c r="T5" i="2"/>
  <c r="S90" i="25"/>
  <c r="S99" i="25" s="1"/>
  <c r="N117" i="8"/>
  <c r="N146" i="8"/>
  <c r="S23" i="4"/>
  <c r="S27" i="4"/>
  <c r="T31" i="4"/>
  <c r="T104" i="25"/>
  <c r="T98" i="25"/>
  <c r="U19" i="25"/>
  <c r="O214" i="3"/>
  <c r="O215" i="3" s="1"/>
  <c r="O310" i="3" s="1"/>
  <c r="O169" i="3"/>
  <c r="O171" i="3" s="1"/>
  <c r="O174" i="3" s="1"/>
  <c r="O176" i="3" s="1"/>
  <c r="AM30" i="11"/>
  <c r="AM31" i="11"/>
  <c r="AM29" i="11"/>
  <c r="AM25" i="11"/>
  <c r="AM75" i="11" s="1"/>
  <c r="AM28" i="11"/>
  <c r="AM32" i="11"/>
  <c r="J84" i="11"/>
  <c r="J86" i="11" s="1"/>
  <c r="M373" i="3"/>
  <c r="M37" i="8" s="1"/>
  <c r="AF108" i="8"/>
  <c r="AF71" i="8"/>
  <c r="P75" i="11"/>
  <c r="O146" i="8"/>
  <c r="O117" i="8"/>
  <c r="P32" i="13"/>
  <c r="P34" i="13" s="1"/>
  <c r="K117" i="8"/>
  <c r="K118" i="8" s="1"/>
  <c r="K120" i="8" s="1"/>
  <c r="K146" i="8"/>
  <c r="K2" i="25"/>
  <c r="K2" i="3"/>
  <c r="K2" i="8"/>
  <c r="K2" i="10"/>
  <c r="K2" i="21"/>
  <c r="K2" i="6"/>
  <c r="K2" i="4"/>
  <c r="K2" i="13"/>
  <c r="K2" i="11"/>
  <c r="K2" i="20"/>
  <c r="P76" i="11"/>
  <c r="L146" i="8"/>
  <c r="L117" i="8"/>
  <c r="H372" i="3"/>
  <c r="H352" i="3"/>
  <c r="K27" i="21"/>
  <c r="K53" i="21"/>
  <c r="K55" i="21"/>
  <c r="K47" i="21"/>
  <c r="L38" i="8"/>
  <c r="L28" i="8"/>
  <c r="S30" i="4"/>
  <c r="R22" i="4"/>
  <c r="R26" i="4"/>
  <c r="O348" i="3"/>
  <c r="O349" i="3" s="1"/>
  <c r="J116" i="8"/>
  <c r="J141" i="8"/>
  <c r="J143" i="8" s="1"/>
  <c r="N118" i="8"/>
  <c r="N120" i="8" s="1"/>
  <c r="S101" i="25"/>
  <c r="S111" i="25" s="1"/>
  <c r="L118" i="8"/>
  <c r="L120" i="8" s="1"/>
  <c r="Q38" i="3"/>
  <c r="Q39" i="3" s="1"/>
  <c r="Q15" i="3"/>
  <c r="Q16" i="3" s="1"/>
  <c r="Q94" i="3" s="1"/>
  <c r="Q27" i="6"/>
  <c r="Q33" i="6" s="1"/>
  <c r="Q41" i="6" s="1"/>
  <c r="Q45" i="6" s="1"/>
  <c r="Q48" i="6" s="1"/>
  <c r="Q21" i="3"/>
  <c r="Q22" i="3" s="1"/>
  <c r="Q32" i="3"/>
  <c r="Q33" i="3" s="1"/>
  <c r="Q105" i="3" s="1"/>
  <c r="J117" i="8"/>
  <c r="J146" i="8"/>
  <c r="J148" i="8" s="1"/>
  <c r="P65" i="3"/>
  <c r="P68" i="3" s="1"/>
  <c r="P156" i="3" s="1"/>
  <c r="P50" i="3"/>
  <c r="P53" i="3" s="1"/>
  <c r="P145" i="3" s="1"/>
  <c r="O99" i="3"/>
  <c r="O101" i="3" s="1"/>
  <c r="N83" i="3"/>
  <c r="N356" i="3"/>
  <c r="O180" i="3"/>
  <c r="O182" i="3" s="1"/>
  <c r="O221" i="3"/>
  <c r="O222" i="3" s="1"/>
  <c r="O358" i="3" s="1"/>
  <c r="AM34" i="13"/>
  <c r="AM37" i="13" s="1"/>
  <c r="O300" i="3"/>
  <c r="J41" i="13"/>
  <c r="J43" i="13" s="1"/>
  <c r="K17" i="20"/>
  <c r="K35" i="20"/>
  <c r="K36" i="20" s="1"/>
  <c r="K38" i="20" s="1"/>
  <c r="K147" i="8"/>
  <c r="K148" i="8" s="1"/>
  <c r="K11" i="13"/>
  <c r="K12" i="13" s="1"/>
  <c r="K12" i="20"/>
  <c r="K38" i="13"/>
  <c r="K39" i="13" s="1"/>
  <c r="K41" i="13" s="1"/>
  <c r="K46" i="2"/>
  <c r="K142" i="8"/>
  <c r="K143" i="8" s="1"/>
  <c r="K121" i="8"/>
  <c r="K137" i="8"/>
  <c r="K138" i="8" s="1"/>
  <c r="K71" i="10" s="1"/>
  <c r="K61" i="10"/>
  <c r="K62" i="10" s="1"/>
  <c r="K64" i="10" s="1"/>
  <c r="K81" i="11"/>
  <c r="K82" i="11" s="1"/>
  <c r="K84" i="11" s="1"/>
  <c r="K30" i="20"/>
  <c r="AM61" i="11"/>
  <c r="AM62" i="11"/>
  <c r="AM59" i="11"/>
  <c r="AM55" i="11"/>
  <c r="AM76" i="11" s="1"/>
  <c r="AM58" i="11"/>
  <c r="AM60" i="11"/>
  <c r="P205" i="3"/>
  <c r="P206" i="3" s="1"/>
  <c r="P348" i="3" s="1"/>
  <c r="P129" i="3"/>
  <c r="K37" i="21"/>
  <c r="K54" i="21"/>
  <c r="O83" i="3"/>
  <c r="O356" i="3"/>
  <c r="U45" i="25"/>
  <c r="T100" i="25"/>
  <c r="M51" i="2"/>
  <c r="M52" i="2" s="1"/>
  <c r="M18" i="2"/>
  <c r="M19" i="2" s="1"/>
  <c r="N15" i="2"/>
  <c r="M84" i="3"/>
  <c r="M85" i="3" s="1"/>
  <c r="M357" i="3"/>
  <c r="J16" i="20"/>
  <c r="J18" i="20" s="1"/>
  <c r="S14" i="2"/>
  <c r="S27" i="2"/>
  <c r="N84" i="3"/>
  <c r="N357" i="3"/>
  <c r="R52" i="3"/>
  <c r="R67" i="3"/>
  <c r="O120" i="3"/>
  <c r="O123" i="3" s="1"/>
  <c r="O125" i="3" s="1"/>
  <c r="J64" i="10"/>
  <c r="J66" i="10" s="1"/>
  <c r="K3" i="25"/>
  <c r="K3" i="21"/>
  <c r="K3" i="13"/>
  <c r="K3" i="6"/>
  <c r="K3" i="11"/>
  <c r="K3" i="8"/>
  <c r="K3" i="10"/>
  <c r="K3" i="3"/>
  <c r="K3" i="4"/>
  <c r="K3" i="20"/>
  <c r="T94" i="25"/>
  <c r="T95" i="25" s="1"/>
  <c r="T105" i="25" s="1"/>
  <c r="U84" i="25"/>
  <c r="R14" i="10"/>
  <c r="P103" i="8"/>
  <c r="P109" i="8"/>
  <c r="P110" i="8" s="1"/>
  <c r="P72" i="8"/>
  <c r="P74" i="8" s="1"/>
  <c r="P118" i="3"/>
  <c r="P198" i="3"/>
  <c r="P199" i="3" s="1"/>
  <c r="P300" i="3" s="1"/>
  <c r="K14" i="20"/>
  <c r="K16" i="20" s="1"/>
  <c r="K18" i="20" s="1"/>
  <c r="K20" i="20" s="1"/>
  <c r="N351" i="3"/>
  <c r="N353" i="3" s="1"/>
  <c r="N27" i="8" s="1"/>
  <c r="N371" i="3"/>
  <c r="N373" i="3" s="1"/>
  <c r="N37" i="8" s="1"/>
  <c r="U71" i="25"/>
  <c r="T106" i="25"/>
  <c r="T107" i="25" s="1"/>
  <c r="T117" i="25" s="1"/>
  <c r="O308" i="3"/>
  <c r="O79" i="3"/>
  <c r="Q58" i="3"/>
  <c r="Q73" i="3"/>
  <c r="M309" i="3"/>
  <c r="M311" i="3" s="1"/>
  <c r="M80" i="3"/>
  <c r="M81" i="3" s="1"/>
  <c r="Q25" i="13"/>
  <c r="Q26" i="13" s="1"/>
  <c r="Q33" i="13" s="1"/>
  <c r="Q54" i="11"/>
  <c r="Q10" i="13"/>
  <c r="Q47" i="10"/>
  <c r="Q48" i="10" s="1"/>
  <c r="Q36" i="10"/>
  <c r="N79" i="3"/>
  <c r="N81" i="3" s="1"/>
  <c r="N308" i="3"/>
  <c r="N311" i="3" s="1"/>
  <c r="N18" i="8" s="1"/>
  <c r="N19" i="8" s="1"/>
  <c r="N80" i="8" s="1"/>
  <c r="N82" i="8" s="1"/>
  <c r="N96" i="8" s="1"/>
  <c r="R12" i="4"/>
  <c r="R13" i="4"/>
  <c r="S14" i="4"/>
  <c r="J371" i="3"/>
  <c r="J373" i="3" s="1"/>
  <c r="J351" i="3"/>
  <c r="J353" i="3" s="1"/>
  <c r="L14" i="21"/>
  <c r="L15" i="21" s="1"/>
  <c r="L31" i="20"/>
  <c r="L34" i="21"/>
  <c r="L35" i="21" s="1"/>
  <c r="L44" i="21"/>
  <c r="L45" i="21" s="1"/>
  <c r="L24" i="21"/>
  <c r="L25" i="21" s="1"/>
  <c r="L13" i="20"/>
  <c r="B8" i="26"/>
  <c r="D7" i="26"/>
  <c r="Q21" i="4"/>
  <c r="R29" i="4"/>
  <c r="Q25" i="4"/>
  <c r="J38" i="20"/>
  <c r="J40" i="20" s="1"/>
  <c r="J42" i="20" s="1"/>
  <c r="S5" i="25"/>
  <c r="S5" i="20"/>
  <c r="S5" i="8"/>
  <c r="S5" i="10"/>
  <c r="S5" i="11"/>
  <c r="S5" i="3"/>
  <c r="S5" i="6"/>
  <c r="S5" i="4"/>
  <c r="S5" i="13"/>
  <c r="S5" i="21"/>
  <c r="J303" i="3"/>
  <c r="J305" i="3" s="1"/>
  <c r="T89" i="25"/>
  <c r="T90" i="25" s="1"/>
  <c r="T99" i="25" s="1"/>
  <c r="U58" i="25"/>
  <c r="M116" i="8"/>
  <c r="M118" i="8" s="1"/>
  <c r="M120" i="8" s="1"/>
  <c r="M141" i="8"/>
  <c r="O40" i="10"/>
  <c r="O41" i="10" s="1"/>
  <c r="P21" i="10"/>
  <c r="P22" i="10" s="1"/>
  <c r="P157" i="3"/>
  <c r="P124" i="3"/>
  <c r="P250" i="3"/>
  <c r="P251" i="3" s="1"/>
  <c r="P299" i="3" s="1"/>
  <c r="P15" i="10"/>
  <c r="P16" i="10" s="1"/>
  <c r="P24" i="10" s="1"/>
  <c r="P25" i="10" s="1"/>
  <c r="P54" i="10" s="1"/>
  <c r="P186" i="3"/>
  <c r="P135" i="3"/>
  <c r="P119" i="3"/>
  <c r="Q62" i="2"/>
  <c r="P37" i="10"/>
  <c r="P38" i="10" s="1"/>
  <c r="P175" i="3"/>
  <c r="P146" i="3"/>
  <c r="P162" i="3"/>
  <c r="P130" i="3"/>
  <c r="P111" i="3"/>
  <c r="P32" i="10"/>
  <c r="P33" i="10" s="1"/>
  <c r="P40" i="10" s="1"/>
  <c r="P41" i="10" s="1"/>
  <c r="P55" i="10" s="1"/>
  <c r="P170" i="3"/>
  <c r="P95" i="3"/>
  <c r="P96" i="3" s="1"/>
  <c r="P181" i="3"/>
  <c r="P100" i="3"/>
  <c r="P106" i="3"/>
  <c r="P151" i="3"/>
  <c r="P256" i="3"/>
  <c r="P257" i="3" s="1"/>
  <c r="O24" i="10"/>
  <c r="O25" i="10" s="1"/>
  <c r="L351" i="3"/>
  <c r="L353" i="3" s="1"/>
  <c r="L27" i="8" s="1"/>
  <c r="L29" i="8" s="1"/>
  <c r="L85" i="8" s="1"/>
  <c r="L87" i="8" s="1"/>
  <c r="L97" i="8" s="1"/>
  <c r="L99" i="8" s="1"/>
  <c r="L102" i="8" s="1"/>
  <c r="L104" i="8" s="1"/>
  <c r="L132" i="8" s="1"/>
  <c r="L134" i="8" s="1"/>
  <c r="L136" i="8" s="1"/>
  <c r="L371" i="3"/>
  <c r="L373" i="3" s="1"/>
  <c r="L37" i="8" s="1"/>
  <c r="L39" i="8" s="1"/>
  <c r="L90" i="8" s="1"/>
  <c r="L93" i="8" s="1"/>
  <c r="L98" i="8" s="1"/>
  <c r="M359" i="3"/>
  <c r="R74" i="3"/>
  <c r="R59" i="3"/>
  <c r="J12" i="13"/>
  <c r="M353" i="3"/>
  <c r="M27" i="8" s="1"/>
  <c r="M18" i="8" l="1"/>
  <c r="M19" i="8" s="1"/>
  <c r="M80" i="8" s="1"/>
  <c r="M82" i="8" s="1"/>
  <c r="M96" i="8" s="1"/>
  <c r="P99" i="3"/>
  <c r="P101" i="3" s="1"/>
  <c r="P297" i="3" s="1"/>
  <c r="P117" i="8"/>
  <c r="P146" i="8"/>
  <c r="O371" i="3"/>
  <c r="O373" i="3" s="1"/>
  <c r="O37" i="8" s="1"/>
  <c r="O351" i="3"/>
  <c r="O353" i="3" s="1"/>
  <c r="O27" i="8" s="1"/>
  <c r="U89" i="25"/>
  <c r="V58" i="25"/>
  <c r="Q72" i="3"/>
  <c r="Q75" i="3" s="1"/>
  <c r="Q57" i="3"/>
  <c r="Q60" i="3" s="1"/>
  <c r="L47" i="21"/>
  <c r="L55" i="21"/>
  <c r="T119" i="25"/>
  <c r="T68" i="4" s="1"/>
  <c r="T71" i="4" s="1"/>
  <c r="T118" i="25"/>
  <c r="T69" i="4" s="1"/>
  <c r="T72" i="4" s="1"/>
  <c r="P141" i="8"/>
  <c r="P116" i="8"/>
  <c r="P118" i="8" s="1"/>
  <c r="P120" i="8" s="1"/>
  <c r="V84" i="25"/>
  <c r="U94" i="25"/>
  <c r="O298" i="3"/>
  <c r="N51" i="2"/>
  <c r="N52" i="2" s="1"/>
  <c r="N18" i="2"/>
  <c r="N19" i="2" s="1"/>
  <c r="O15" i="2"/>
  <c r="N85" i="3"/>
  <c r="P158" i="3"/>
  <c r="T30" i="4"/>
  <c r="S22" i="4"/>
  <c r="S26" i="4"/>
  <c r="S52" i="3"/>
  <c r="S67" i="3"/>
  <c r="T27" i="2"/>
  <c r="T14" i="2"/>
  <c r="P180" i="3"/>
  <c r="P182" i="3" s="1"/>
  <c r="P185" i="3" s="1"/>
  <c r="P187" i="3" s="1"/>
  <c r="P221" i="3"/>
  <c r="P222" i="3" s="1"/>
  <c r="L3" i="25"/>
  <c r="L3" i="8"/>
  <c r="L3" i="3"/>
  <c r="L3" i="4"/>
  <c r="L3" i="10"/>
  <c r="L3" i="20"/>
  <c r="L3" i="6"/>
  <c r="L3" i="21"/>
  <c r="L3" i="11"/>
  <c r="L3" i="13"/>
  <c r="Q34" i="13"/>
  <c r="Q37" i="13" s="1"/>
  <c r="K56" i="21"/>
  <c r="K59" i="21" s="1"/>
  <c r="K61" i="21" s="1"/>
  <c r="K63" i="21" s="1"/>
  <c r="K73" i="20" s="1"/>
  <c r="P107" i="3"/>
  <c r="K89" i="20"/>
  <c r="K90" i="20" s="1"/>
  <c r="K60" i="21"/>
  <c r="K22" i="20"/>
  <c r="K23" i="20" s="1"/>
  <c r="K25" i="20" s="1"/>
  <c r="K39" i="20"/>
  <c r="K40" i="20" s="1"/>
  <c r="K42" i="20" s="1"/>
  <c r="K125" i="8"/>
  <c r="K42" i="13"/>
  <c r="K43" i="13" s="1"/>
  <c r="K65" i="10"/>
  <c r="K85" i="11"/>
  <c r="K78" i="20"/>
  <c r="K79" i="20" s="1"/>
  <c r="K72" i="10"/>
  <c r="K73" i="10" s="1"/>
  <c r="K75" i="10" s="1"/>
  <c r="K61" i="20" s="1"/>
  <c r="K28" i="21"/>
  <c r="K48" i="21"/>
  <c r="K49" i="21" s="1"/>
  <c r="K38" i="21"/>
  <c r="K18" i="21"/>
  <c r="R47" i="10"/>
  <c r="R48" i="10" s="1"/>
  <c r="R10" i="13"/>
  <c r="R36" i="10"/>
  <c r="R54" i="11"/>
  <c r="R25" i="13"/>
  <c r="R26" i="13" s="1"/>
  <c r="R33" i="13" s="1"/>
  <c r="P347" i="3"/>
  <c r="O55" i="10"/>
  <c r="R21" i="4"/>
  <c r="S29" i="4"/>
  <c r="R25" i="4"/>
  <c r="B9" i="26"/>
  <c r="D8" i="26"/>
  <c r="L37" i="21"/>
  <c r="L54" i="21"/>
  <c r="J27" i="8"/>
  <c r="J29" i="8" s="1"/>
  <c r="J85" i="8" s="1"/>
  <c r="J87" i="8" s="1"/>
  <c r="J97" i="8" s="1"/>
  <c r="R32" i="3"/>
  <c r="R33" i="3" s="1"/>
  <c r="R105" i="3" s="1"/>
  <c r="R21" i="3"/>
  <c r="R22" i="3" s="1"/>
  <c r="R15" i="3"/>
  <c r="R16" i="3" s="1"/>
  <c r="R27" i="6"/>
  <c r="R33" i="6" s="1"/>
  <c r="R41" i="6" s="1"/>
  <c r="R45" i="6" s="1"/>
  <c r="R48" i="6" s="1"/>
  <c r="R38" i="3"/>
  <c r="R39" i="3" s="1"/>
  <c r="Q61" i="11"/>
  <c r="Q60" i="11"/>
  <c r="Q55" i="11"/>
  <c r="Q62" i="11"/>
  <c r="Q58" i="11"/>
  <c r="Q59" i="11"/>
  <c r="V71" i="25"/>
  <c r="U106" i="25"/>
  <c r="M26" i="2"/>
  <c r="M28" i="2" s="1"/>
  <c r="M4" i="2" s="1"/>
  <c r="M55" i="2"/>
  <c r="M56" i="2" s="1"/>
  <c r="M39" i="2"/>
  <c r="M40" i="2" s="1"/>
  <c r="M43" i="2"/>
  <c r="M44" i="2" s="1"/>
  <c r="M47" i="2" s="1"/>
  <c r="M48" i="2" s="1"/>
  <c r="M3" i="2" s="1"/>
  <c r="M2" i="2"/>
  <c r="T101" i="25"/>
  <c r="T111" i="25" s="1"/>
  <c r="K39" i="21"/>
  <c r="K122" i="8"/>
  <c r="K124" i="8" s="1"/>
  <c r="K126" i="8" s="1"/>
  <c r="K128" i="8" s="1"/>
  <c r="K51" i="20" s="1"/>
  <c r="Q129" i="3"/>
  <c r="Q205" i="3"/>
  <c r="Q206" i="3" s="1"/>
  <c r="Q348" i="3" s="1"/>
  <c r="P37" i="13"/>
  <c r="P77" i="11"/>
  <c r="J88" i="11"/>
  <c r="AM77" i="11"/>
  <c r="AM80" i="11" s="1"/>
  <c r="O309" i="3"/>
  <c r="O311" i="3" s="1"/>
  <c r="O80" i="3"/>
  <c r="O81" i="3" s="1"/>
  <c r="U5" i="2"/>
  <c r="U10" i="2"/>
  <c r="V9" i="2"/>
  <c r="P169" i="3"/>
  <c r="P171" i="3" s="1"/>
  <c r="P214" i="3"/>
  <c r="P215" i="3" s="1"/>
  <c r="P310" i="3" s="1"/>
  <c r="L2" i="20"/>
  <c r="L2" i="11"/>
  <c r="L2" i="6"/>
  <c r="L2" i="4"/>
  <c r="L2" i="8"/>
  <c r="L2" i="25"/>
  <c r="L2" i="10"/>
  <c r="L2" i="13"/>
  <c r="L2" i="21"/>
  <c r="L2" i="3"/>
  <c r="J59" i="21"/>
  <c r="J61" i="21" s="1"/>
  <c r="O118" i="8"/>
  <c r="O120" i="8" s="1"/>
  <c r="Q50" i="3"/>
  <c r="Q53" i="3" s="1"/>
  <c r="Q65" i="3"/>
  <c r="Q68" i="3" s="1"/>
  <c r="Q156" i="3" s="1"/>
  <c r="J37" i="8"/>
  <c r="J39" i="8" s="1"/>
  <c r="J90" i="8" s="1"/>
  <c r="J93" i="8" s="1"/>
  <c r="J98" i="8" s="1"/>
  <c r="M34" i="21"/>
  <c r="M35" i="21" s="1"/>
  <c r="M24" i="21"/>
  <c r="M25" i="21" s="1"/>
  <c r="M31" i="20"/>
  <c r="M13" i="20"/>
  <c r="M14" i="21"/>
  <c r="M15" i="21" s="1"/>
  <c r="M44" i="21"/>
  <c r="M45" i="21" s="1"/>
  <c r="V45" i="25"/>
  <c r="U100" i="25"/>
  <c r="AM57" i="11"/>
  <c r="K86" i="11"/>
  <c r="K88" i="11" s="1"/>
  <c r="K65" i="20" s="1"/>
  <c r="J45" i="13"/>
  <c r="O297" i="3"/>
  <c r="O301" i="3" s="1"/>
  <c r="Q118" i="3"/>
  <c r="Q198" i="3"/>
  <c r="Q199" i="3" s="1"/>
  <c r="Q300" i="3" s="1"/>
  <c r="R73" i="3"/>
  <c r="R58" i="3"/>
  <c r="T23" i="4"/>
  <c r="U31" i="4"/>
  <c r="T27" i="4"/>
  <c r="V32" i="25"/>
  <c r="U88" i="25"/>
  <c r="U93" i="25"/>
  <c r="L4" i="25"/>
  <c r="L4" i="13"/>
  <c r="L4" i="8"/>
  <c r="L4" i="21"/>
  <c r="L4" i="3"/>
  <c r="L4" i="11"/>
  <c r="L4" i="4"/>
  <c r="L4" i="10"/>
  <c r="L4" i="20"/>
  <c r="L4" i="6"/>
  <c r="L71" i="2"/>
  <c r="Q28" i="11"/>
  <c r="Q31" i="11"/>
  <c r="Q29" i="11"/>
  <c r="Q30" i="11"/>
  <c r="Q32" i="11"/>
  <c r="Q25" i="11"/>
  <c r="S118" i="25"/>
  <c r="S69" i="4" s="1"/>
  <c r="S72" i="4" s="1"/>
  <c r="S119" i="25"/>
  <c r="S68" i="4" s="1"/>
  <c r="S71" i="4" s="1"/>
  <c r="M29" i="8"/>
  <c r="M85" i="8" s="1"/>
  <c r="M87" i="8" s="1"/>
  <c r="M97" i="8" s="1"/>
  <c r="M38" i="8"/>
  <c r="M39" i="8" s="1"/>
  <c r="M90" i="8" s="1"/>
  <c r="M93" i="8" s="1"/>
  <c r="M98" i="8" s="1"/>
  <c r="M28" i="8"/>
  <c r="O54" i="10"/>
  <c r="O56" i="10" s="1"/>
  <c r="Q162" i="3"/>
  <c r="Q250" i="3"/>
  <c r="Q251" i="3" s="1"/>
  <c r="Q299" i="3" s="1"/>
  <c r="Q130" i="3"/>
  <c r="Q106" i="3"/>
  <c r="Q107" i="3" s="1"/>
  <c r="Q110" i="3" s="1"/>
  <c r="Q112" i="3" s="1"/>
  <c r="Q345" i="3" s="1"/>
  <c r="Q124" i="3"/>
  <c r="Q37" i="10"/>
  <c r="Q38" i="10" s="1"/>
  <c r="Q151" i="3"/>
  <c r="Q100" i="3"/>
  <c r="Q119" i="3"/>
  <c r="Q175" i="3"/>
  <c r="Q157" i="3"/>
  <c r="Q170" i="3"/>
  <c r="Q146" i="3"/>
  <c r="Q95" i="3"/>
  <c r="Q96" i="3" s="1"/>
  <c r="Q111" i="3"/>
  <c r="Q15" i="10"/>
  <c r="Q16" i="10" s="1"/>
  <c r="Q21" i="10"/>
  <c r="Q22" i="10" s="1"/>
  <c r="Q135" i="3"/>
  <c r="Q181" i="3"/>
  <c r="R62" i="2"/>
  <c r="Q256" i="3"/>
  <c r="Q257" i="3" s="1"/>
  <c r="Q347" i="3" s="1"/>
  <c r="Q32" i="10"/>
  <c r="Q33" i="10" s="1"/>
  <c r="Q40" i="10" s="1"/>
  <c r="Q41" i="10" s="1"/>
  <c r="Q55" i="10" s="1"/>
  <c r="Q186" i="3"/>
  <c r="P56" i="10"/>
  <c r="P60" i="10" s="1"/>
  <c r="J17" i="8"/>
  <c r="J19" i="8" s="1"/>
  <c r="J80" i="8" s="1"/>
  <c r="J82" i="8" s="1"/>
  <c r="J96" i="8" s="1"/>
  <c r="J99" i="8" s="1"/>
  <c r="J102" i="8" s="1"/>
  <c r="J104" i="8" s="1"/>
  <c r="L53" i="21"/>
  <c r="L27" i="21"/>
  <c r="L52" i="21"/>
  <c r="L17" i="21"/>
  <c r="S13" i="4"/>
  <c r="T14" i="4"/>
  <c r="S12" i="4"/>
  <c r="P120" i="3"/>
  <c r="P123" i="3" s="1"/>
  <c r="P125" i="3" s="1"/>
  <c r="P298" i="3" s="1"/>
  <c r="J68" i="10"/>
  <c r="J20" i="20"/>
  <c r="J23" i="20" s="1"/>
  <c r="J25" i="20" s="1"/>
  <c r="P131" i="3"/>
  <c r="K66" i="10"/>
  <c r="K68" i="10" s="1"/>
  <c r="K57" i="20" s="1"/>
  <c r="O185" i="3"/>
  <c r="O187" i="3" s="1"/>
  <c r="N359" i="3"/>
  <c r="P147" i="3"/>
  <c r="Q72" i="8"/>
  <c r="Q109" i="8"/>
  <c r="Q110" i="8" s="1"/>
  <c r="Q103" i="8"/>
  <c r="S112" i="25"/>
  <c r="S62" i="4" s="1"/>
  <c r="S65" i="4" s="1"/>
  <c r="S31" i="10" s="1"/>
  <c r="S113" i="25"/>
  <c r="S61" i="4" s="1"/>
  <c r="S64" i="4" s="1"/>
  <c r="J118" i="8"/>
  <c r="R51" i="3"/>
  <c r="R66" i="3"/>
  <c r="K29" i="21"/>
  <c r="AM27" i="11"/>
  <c r="U98" i="25"/>
  <c r="U104" i="25"/>
  <c r="V19" i="25"/>
  <c r="S59" i="3"/>
  <c r="S74" i="3"/>
  <c r="T5" i="25"/>
  <c r="T5" i="10"/>
  <c r="T5" i="11"/>
  <c r="T5" i="8"/>
  <c r="T5" i="6"/>
  <c r="T5" i="13"/>
  <c r="T5" i="20"/>
  <c r="T5" i="21"/>
  <c r="T5" i="3"/>
  <c r="T5" i="4"/>
  <c r="L121" i="8"/>
  <c r="L122" i="8" s="1"/>
  <c r="L124" i="8" s="1"/>
  <c r="L81" i="11"/>
  <c r="L82" i="11" s="1"/>
  <c r="L84" i="11" s="1"/>
  <c r="L11" i="13"/>
  <c r="L12" i="20"/>
  <c r="L14" i="20" s="1"/>
  <c r="L137" i="8"/>
  <c r="L138" i="8" s="1"/>
  <c r="L71" i="10" s="1"/>
  <c r="L147" i="8"/>
  <c r="L148" i="8" s="1"/>
  <c r="L142" i="8"/>
  <c r="L143" i="8" s="1"/>
  <c r="L38" i="13"/>
  <c r="L39" i="13" s="1"/>
  <c r="L41" i="13" s="1"/>
  <c r="L30" i="20"/>
  <c r="L46" i="2"/>
  <c r="L61" i="10"/>
  <c r="L62" i="10" s="1"/>
  <c r="L17" i="20"/>
  <c r="L35" i="20"/>
  <c r="L36" i="20" s="1"/>
  <c r="K19" i="21"/>
  <c r="R20" i="10"/>
  <c r="R24" i="11"/>
  <c r="R19" i="13"/>
  <c r="R20" i="13" s="1"/>
  <c r="R9" i="13"/>
  <c r="L16" i="20" l="1"/>
  <c r="L18" i="20" s="1"/>
  <c r="K45" i="13"/>
  <c r="K69" i="20" s="1"/>
  <c r="Q99" i="3"/>
  <c r="Q101" i="3" s="1"/>
  <c r="O18" i="8"/>
  <c r="L38" i="20"/>
  <c r="S14" i="10"/>
  <c r="Q116" i="8"/>
  <c r="Q75" i="8"/>
  <c r="Q141" i="8"/>
  <c r="O357" i="3"/>
  <c r="O359" i="3" s="1"/>
  <c r="O84" i="3"/>
  <c r="O85" i="3" s="1"/>
  <c r="J132" i="8"/>
  <c r="J134" i="8" s="1"/>
  <c r="Q75" i="11"/>
  <c r="Q120" i="3"/>
  <c r="Q123" i="3" s="1"/>
  <c r="Q125" i="3" s="1"/>
  <c r="Q298" i="3" s="1"/>
  <c r="J69" i="20"/>
  <c r="M47" i="21"/>
  <c r="M55" i="21"/>
  <c r="M27" i="21"/>
  <c r="M53" i="21"/>
  <c r="U5" i="8"/>
  <c r="U5" i="20"/>
  <c r="U5" i="6"/>
  <c r="U5" i="21"/>
  <c r="U5" i="10"/>
  <c r="U5" i="3"/>
  <c r="U5" i="13"/>
  <c r="U5" i="25"/>
  <c r="U5" i="11"/>
  <c r="U5" i="4"/>
  <c r="Q131" i="3"/>
  <c r="Q134" i="3" s="1"/>
  <c r="Q136" i="3" s="1"/>
  <c r="Q346" i="3" s="1"/>
  <c r="Q349" i="3" s="1"/>
  <c r="T113" i="25"/>
  <c r="T61" i="4" s="1"/>
  <c r="T64" i="4" s="1"/>
  <c r="T14" i="10" s="1"/>
  <c r="T112" i="25"/>
  <c r="T62" i="4" s="1"/>
  <c r="T65" i="4" s="1"/>
  <c r="T31" i="10" s="1"/>
  <c r="M17" i="20"/>
  <c r="M35" i="20"/>
  <c r="M36" i="20" s="1"/>
  <c r="M38" i="20" s="1"/>
  <c r="Q76" i="11"/>
  <c r="R129" i="3"/>
  <c r="R205" i="3"/>
  <c r="R206" i="3" s="1"/>
  <c r="R348" i="3" s="1"/>
  <c r="R72" i="3"/>
  <c r="R75" i="3" s="1"/>
  <c r="R57" i="3"/>
  <c r="R60" i="3" s="1"/>
  <c r="R60" i="11"/>
  <c r="R58" i="11"/>
  <c r="R59" i="11"/>
  <c r="R55" i="11"/>
  <c r="R76" i="11" s="1"/>
  <c r="R61" i="11"/>
  <c r="R62" i="11"/>
  <c r="P358" i="3"/>
  <c r="S66" i="3"/>
  <c r="S51" i="3"/>
  <c r="P161" i="3"/>
  <c r="P163" i="3" s="1"/>
  <c r="V94" i="25"/>
  <c r="W84" i="25"/>
  <c r="P150" i="3"/>
  <c r="P152" i="3" s="1"/>
  <c r="P134" i="3"/>
  <c r="P136" i="3" s="1"/>
  <c r="R21" i="10"/>
  <c r="R186" i="3"/>
  <c r="R181" i="3"/>
  <c r="R162" i="3"/>
  <c r="R146" i="3"/>
  <c r="R175" i="3"/>
  <c r="R111" i="3"/>
  <c r="R135" i="3"/>
  <c r="R37" i="10"/>
  <c r="R170" i="3"/>
  <c r="R157" i="3"/>
  <c r="R151" i="3"/>
  <c r="R95" i="3"/>
  <c r="R106" i="3"/>
  <c r="R107" i="3" s="1"/>
  <c r="R32" i="10"/>
  <c r="R33" i="10" s="1"/>
  <c r="R40" i="10" s="1"/>
  <c r="R41" i="10" s="1"/>
  <c r="R55" i="10" s="1"/>
  <c r="R250" i="3"/>
  <c r="R251" i="3" s="1"/>
  <c r="R299" i="3" s="1"/>
  <c r="R119" i="3"/>
  <c r="R15" i="10"/>
  <c r="R16" i="10" s="1"/>
  <c r="R24" i="10" s="1"/>
  <c r="R25" i="10" s="1"/>
  <c r="R54" i="10" s="1"/>
  <c r="R56" i="10" s="1"/>
  <c r="R60" i="10" s="1"/>
  <c r="R100" i="3"/>
  <c r="R124" i="3"/>
  <c r="S62" i="2"/>
  <c r="R130" i="3"/>
  <c r="R256" i="3"/>
  <c r="R257" i="3" s="1"/>
  <c r="R347" i="3" s="1"/>
  <c r="Q24" i="10"/>
  <c r="Q25" i="10" s="1"/>
  <c r="Q27" i="11"/>
  <c r="T59" i="3"/>
  <c r="T74" i="3"/>
  <c r="M17" i="21"/>
  <c r="M52" i="21"/>
  <c r="M56" i="21" s="1"/>
  <c r="M59" i="21" s="1"/>
  <c r="M37" i="21"/>
  <c r="M54" i="21"/>
  <c r="P174" i="3"/>
  <c r="P176" i="3" s="1"/>
  <c r="J65" i="20"/>
  <c r="M2" i="25"/>
  <c r="M2" i="3"/>
  <c r="M2" i="20"/>
  <c r="M2" i="4"/>
  <c r="M2" i="6"/>
  <c r="M2" i="10"/>
  <c r="M2" i="13"/>
  <c r="M2" i="11"/>
  <c r="M2" i="8"/>
  <c r="M2" i="21"/>
  <c r="M4" i="25"/>
  <c r="M4" i="10"/>
  <c r="M4" i="8"/>
  <c r="M4" i="3"/>
  <c r="M4" i="21"/>
  <c r="M4" i="13"/>
  <c r="M4" i="4"/>
  <c r="M4" i="11"/>
  <c r="M4" i="20"/>
  <c r="M4" i="6"/>
  <c r="M71" i="2"/>
  <c r="R109" i="8"/>
  <c r="R110" i="8" s="1"/>
  <c r="R103" i="8"/>
  <c r="R72" i="8"/>
  <c r="R74" i="8" s="1"/>
  <c r="S25" i="4"/>
  <c r="T29" i="4"/>
  <c r="S21" i="4"/>
  <c r="R38" i="10"/>
  <c r="K81" i="20"/>
  <c r="K92" i="20"/>
  <c r="P84" i="3"/>
  <c r="P357" i="3"/>
  <c r="T22" i="4"/>
  <c r="U30" i="4"/>
  <c r="T26" i="4"/>
  <c r="O18" i="2"/>
  <c r="O19" i="2" s="1"/>
  <c r="O51" i="2"/>
  <c r="O52" i="2" s="1"/>
  <c r="P15" i="2"/>
  <c r="T47" i="10"/>
  <c r="T48" i="10" s="1"/>
  <c r="T36" i="10"/>
  <c r="T10" i="13"/>
  <c r="T54" i="11"/>
  <c r="T25" i="13"/>
  <c r="T26" i="13" s="1"/>
  <c r="T33" i="13" s="1"/>
  <c r="W58" i="25"/>
  <c r="V89" i="25"/>
  <c r="V90" i="25" s="1"/>
  <c r="V99" i="25" s="1"/>
  <c r="M99" i="8"/>
  <c r="M102" i="8" s="1"/>
  <c r="M104" i="8" s="1"/>
  <c r="M132" i="8" s="1"/>
  <c r="M134" i="8" s="1"/>
  <c r="M136" i="8" s="1"/>
  <c r="R32" i="13"/>
  <c r="R34" i="13" s="1"/>
  <c r="R32" i="11"/>
  <c r="R31" i="11"/>
  <c r="R30" i="11"/>
  <c r="R28" i="11"/>
  <c r="R29" i="11"/>
  <c r="R25" i="11"/>
  <c r="R75" i="11" s="1"/>
  <c r="R77" i="11" s="1"/>
  <c r="R80" i="11" s="1"/>
  <c r="R22" i="10"/>
  <c r="L64" i="10"/>
  <c r="L66" i="10" s="1"/>
  <c r="L68" i="10" s="1"/>
  <c r="L57" i="20" s="1"/>
  <c r="L12" i="13"/>
  <c r="W19" i="25"/>
  <c r="V104" i="25"/>
  <c r="V98" i="25"/>
  <c r="N38" i="8"/>
  <c r="N39" i="8" s="1"/>
  <c r="N90" i="8" s="1"/>
  <c r="N93" i="8" s="1"/>
  <c r="N98" i="8" s="1"/>
  <c r="N28" i="8"/>
  <c r="N29" i="8" s="1"/>
  <c r="N85" i="8" s="1"/>
  <c r="N87" i="8" s="1"/>
  <c r="N97" i="8" s="1"/>
  <c r="S27" i="6"/>
  <c r="S33" i="6" s="1"/>
  <c r="S41" i="6" s="1"/>
  <c r="S45" i="6" s="1"/>
  <c r="S48" i="6" s="1"/>
  <c r="S15" i="3"/>
  <c r="S16" i="3" s="1"/>
  <c r="S94" i="3" s="1"/>
  <c r="S32" i="3"/>
  <c r="S33" i="3" s="1"/>
  <c r="S21" i="3"/>
  <c r="S22" i="3" s="1"/>
  <c r="S38" i="3"/>
  <c r="S39" i="3" s="1"/>
  <c r="L56" i="21"/>
  <c r="O60" i="10"/>
  <c r="S19" i="13"/>
  <c r="S20" i="13" s="1"/>
  <c r="S32" i="13" s="1"/>
  <c r="S20" i="10"/>
  <c r="S9" i="13"/>
  <c r="S24" i="11"/>
  <c r="L89" i="20"/>
  <c r="L90" i="20" s="1"/>
  <c r="L92" i="20" s="1"/>
  <c r="L60" i="21"/>
  <c r="L39" i="20"/>
  <c r="L22" i="20"/>
  <c r="L42" i="13"/>
  <c r="L43" i="13" s="1"/>
  <c r="L125" i="8"/>
  <c r="L126" i="8" s="1"/>
  <c r="L128" i="8" s="1"/>
  <c r="L51" i="20" s="1"/>
  <c r="L65" i="10"/>
  <c r="L72" i="10"/>
  <c r="L73" i="10" s="1"/>
  <c r="L75" i="10" s="1"/>
  <c r="L61" i="20" s="1"/>
  <c r="L85" i="11"/>
  <c r="L78" i="20"/>
  <c r="L79" i="20" s="1"/>
  <c r="L81" i="20" s="1"/>
  <c r="L48" i="21"/>
  <c r="L49" i="21" s="1"/>
  <c r="L18" i="21"/>
  <c r="L19" i="21" s="1"/>
  <c r="L38" i="21"/>
  <c r="L39" i="21" s="1"/>
  <c r="L28" i="21"/>
  <c r="V31" i="4"/>
  <c r="U23" i="4"/>
  <c r="U27" i="4"/>
  <c r="O303" i="3"/>
  <c r="O305" i="3" s="1"/>
  <c r="U101" i="25"/>
  <c r="U111" i="25" s="1"/>
  <c r="M14" i="20"/>
  <c r="M16" i="20" s="1"/>
  <c r="M18" i="20" s="1"/>
  <c r="M20" i="20" s="1"/>
  <c r="Q158" i="3"/>
  <c r="Q161" i="3" s="1"/>
  <c r="Q163" i="3" s="1"/>
  <c r="V5" i="2"/>
  <c r="W9" i="2"/>
  <c r="V10" i="2"/>
  <c r="M3" i="25"/>
  <c r="M3" i="6"/>
  <c r="M3" i="8"/>
  <c r="M3" i="11"/>
  <c r="M3" i="13"/>
  <c r="M3" i="10"/>
  <c r="M3" i="21"/>
  <c r="M3" i="3"/>
  <c r="M3" i="20"/>
  <c r="M3" i="4"/>
  <c r="U107" i="25"/>
  <c r="U117" i="25" s="1"/>
  <c r="R94" i="3"/>
  <c r="R96" i="3" s="1"/>
  <c r="R99" i="3" s="1"/>
  <c r="R101" i="3" s="1"/>
  <c r="R297" i="3" s="1"/>
  <c r="R65" i="3"/>
  <c r="R68" i="3" s="1"/>
  <c r="R50" i="3"/>
  <c r="R53" i="3" s="1"/>
  <c r="R145" i="3" s="1"/>
  <c r="R147" i="3" s="1"/>
  <c r="R150" i="3" s="1"/>
  <c r="P110" i="3"/>
  <c r="P112" i="3" s="1"/>
  <c r="N26" i="2"/>
  <c r="N28" i="2" s="1"/>
  <c r="N4" i="2" s="1"/>
  <c r="N39" i="2"/>
  <c r="N40" i="2" s="1"/>
  <c r="N2" i="2"/>
  <c r="N55" i="2"/>
  <c r="N56" i="2" s="1"/>
  <c r="N43" i="2"/>
  <c r="N44" i="2" s="1"/>
  <c r="N47" i="2" s="1"/>
  <c r="N48" i="2" s="1"/>
  <c r="N3" i="2" s="1"/>
  <c r="T20" i="10"/>
  <c r="T19" i="13"/>
  <c r="T20" i="13" s="1"/>
  <c r="T32" i="13" s="1"/>
  <c r="T34" i="13" s="1"/>
  <c r="T37" i="13" s="1"/>
  <c r="T24" i="11"/>
  <c r="T9" i="13"/>
  <c r="Q169" i="3"/>
  <c r="Q171" i="3" s="1"/>
  <c r="Q174" i="3" s="1"/>
  <c r="Q176" i="3" s="1"/>
  <c r="Q214" i="3"/>
  <c r="Q215" i="3" s="1"/>
  <c r="Q310" i="3" s="1"/>
  <c r="U90" i="25"/>
  <c r="U99" i="25" s="1"/>
  <c r="L86" i="11"/>
  <c r="L88" i="11" s="1"/>
  <c r="L65" i="20" s="1"/>
  <c r="J120" i="8"/>
  <c r="J122" i="8" s="1"/>
  <c r="Q117" i="8"/>
  <c r="Q146" i="8"/>
  <c r="J57" i="20"/>
  <c r="U14" i="4"/>
  <c r="T12" i="4"/>
  <c r="T13" i="4"/>
  <c r="L29" i="21"/>
  <c r="S36" i="10"/>
  <c r="S10" i="13"/>
  <c r="S54" i="11"/>
  <c r="S47" i="10"/>
  <c r="S48" i="10" s="1"/>
  <c r="S25" i="13"/>
  <c r="S26" i="13" s="1"/>
  <c r="V88" i="25"/>
  <c r="W32" i="25"/>
  <c r="V93" i="25"/>
  <c r="T67" i="3"/>
  <c r="T52" i="3"/>
  <c r="W45" i="25"/>
  <c r="V100" i="25"/>
  <c r="Q145" i="3"/>
  <c r="Q147" i="3" s="1"/>
  <c r="Q150" i="3" s="1"/>
  <c r="Q152" i="3" s="1"/>
  <c r="J63" i="21"/>
  <c r="U27" i="2"/>
  <c r="U14" i="2"/>
  <c r="P80" i="11"/>
  <c r="M12" i="20"/>
  <c r="M61" i="10"/>
  <c r="M62" i="10" s="1"/>
  <c r="M64" i="10" s="1"/>
  <c r="M142" i="8"/>
  <c r="M143" i="8" s="1"/>
  <c r="M147" i="8"/>
  <c r="M148" i="8" s="1"/>
  <c r="M137" i="8"/>
  <c r="M138" i="8" s="1"/>
  <c r="M71" i="10" s="1"/>
  <c r="M121" i="8"/>
  <c r="M122" i="8" s="1"/>
  <c r="M124" i="8" s="1"/>
  <c r="M46" i="2"/>
  <c r="M30" i="20"/>
  <c r="M38" i="13"/>
  <c r="M39" i="13" s="1"/>
  <c r="M41" i="13" s="1"/>
  <c r="M81" i="11"/>
  <c r="M82" i="11" s="1"/>
  <c r="M84" i="11" s="1"/>
  <c r="M11" i="13"/>
  <c r="M12" i="13" s="1"/>
  <c r="V106" i="25"/>
  <c r="W71" i="25"/>
  <c r="Q57" i="11"/>
  <c r="R118" i="3"/>
  <c r="R120" i="3" s="1"/>
  <c r="R123" i="3" s="1"/>
  <c r="R125" i="3" s="1"/>
  <c r="R298" i="3" s="1"/>
  <c r="R198" i="3"/>
  <c r="R199" i="3" s="1"/>
  <c r="B10" i="26"/>
  <c r="D9" i="26"/>
  <c r="S73" i="3"/>
  <c r="S58" i="3"/>
  <c r="N44" i="21"/>
  <c r="N45" i="21" s="1"/>
  <c r="N34" i="21"/>
  <c r="N35" i="21" s="1"/>
  <c r="N13" i="20"/>
  <c r="N31" i="20"/>
  <c r="N14" i="21"/>
  <c r="N15" i="21" s="1"/>
  <c r="N24" i="21"/>
  <c r="N25" i="21" s="1"/>
  <c r="U95" i="25"/>
  <c r="U105" i="25" s="1"/>
  <c r="Q221" i="3"/>
  <c r="Q222" i="3" s="1"/>
  <c r="Q358" i="3" s="1"/>
  <c r="Q180" i="3"/>
  <c r="Q182" i="3" s="1"/>
  <c r="P301" i="3"/>
  <c r="P303" i="3" s="1"/>
  <c r="P305" i="3" s="1"/>
  <c r="P17" i="8" s="1"/>
  <c r="L45" i="13" l="1"/>
  <c r="R110" i="3"/>
  <c r="R112" i="3" s="1"/>
  <c r="R345" i="3" s="1"/>
  <c r="Q371" i="3"/>
  <c r="Q373" i="3" s="1"/>
  <c r="Q37" i="8" s="1"/>
  <c r="Q351" i="3"/>
  <c r="Q353" i="3" s="1"/>
  <c r="Q27" i="8" s="1"/>
  <c r="X32" i="25"/>
  <c r="W93" i="25"/>
  <c r="W88" i="25"/>
  <c r="N3" i="6"/>
  <c r="N3" i="8"/>
  <c r="N3" i="3"/>
  <c r="N3" i="20"/>
  <c r="N3" i="4"/>
  <c r="N3" i="25"/>
  <c r="N3" i="21"/>
  <c r="N3" i="11"/>
  <c r="N3" i="10"/>
  <c r="N3" i="13"/>
  <c r="U112" i="25"/>
  <c r="U62" i="4" s="1"/>
  <c r="U65" i="4" s="1"/>
  <c r="U31" i="10" s="1"/>
  <c r="U113" i="25"/>
  <c r="U61" i="4" s="1"/>
  <c r="U64" i="4" s="1"/>
  <c r="U14" i="10" s="1"/>
  <c r="S109" i="8"/>
  <c r="S110" i="8" s="1"/>
  <c r="S72" i="8"/>
  <c r="S74" i="8" s="1"/>
  <c r="S103" i="8"/>
  <c r="T61" i="11"/>
  <c r="T62" i="11"/>
  <c r="T58" i="11"/>
  <c r="T55" i="11"/>
  <c r="T76" i="11" s="1"/>
  <c r="T60" i="11"/>
  <c r="T59" i="11"/>
  <c r="T73" i="3"/>
  <c r="T58" i="3"/>
  <c r="T25" i="4"/>
  <c r="U29" i="4"/>
  <c r="T21" i="4"/>
  <c r="M40" i="20"/>
  <c r="M42" i="20" s="1"/>
  <c r="B11" i="26"/>
  <c r="D10" i="26"/>
  <c r="W106" i="25"/>
  <c r="X71" i="25"/>
  <c r="M73" i="10"/>
  <c r="M75" i="10" s="1"/>
  <c r="M61" i="20" s="1"/>
  <c r="J73" i="20"/>
  <c r="S59" i="11"/>
  <c r="S58" i="11"/>
  <c r="S61" i="11"/>
  <c r="S55" i="11"/>
  <c r="S76" i="11" s="1"/>
  <c r="S62" i="11"/>
  <c r="S60" i="11"/>
  <c r="J124" i="8"/>
  <c r="J126" i="8" s="1"/>
  <c r="T28" i="11"/>
  <c r="T30" i="11"/>
  <c r="T31" i="11"/>
  <c r="T29" i="11"/>
  <c r="T25" i="11"/>
  <c r="T75" i="11" s="1"/>
  <c r="T32" i="11"/>
  <c r="N17" i="20"/>
  <c r="N35" i="20"/>
  <c r="N36" i="20" s="1"/>
  <c r="N38" i="20" s="1"/>
  <c r="R152" i="3"/>
  <c r="V5" i="8"/>
  <c r="V5" i="20"/>
  <c r="V5" i="25"/>
  <c r="V5" i="3"/>
  <c r="V5" i="13"/>
  <c r="V5" i="11"/>
  <c r="V5" i="10"/>
  <c r="V5" i="21"/>
  <c r="V5" i="6"/>
  <c r="V5" i="4"/>
  <c r="V23" i="4"/>
  <c r="W31" i="4"/>
  <c r="V27" i="4"/>
  <c r="S30" i="11"/>
  <c r="S28" i="11"/>
  <c r="S31" i="11"/>
  <c r="S29" i="11"/>
  <c r="S32" i="11"/>
  <c r="S25" i="11"/>
  <c r="S75" i="11" s="1"/>
  <c r="S77" i="11" s="1"/>
  <c r="S80" i="11" s="1"/>
  <c r="S118" i="3"/>
  <c r="S198" i="3"/>
  <c r="S199" i="3" s="1"/>
  <c r="S300" i="3" s="1"/>
  <c r="R37" i="13"/>
  <c r="W89" i="25"/>
  <c r="W90" i="25" s="1"/>
  <c r="W99" i="25" s="1"/>
  <c r="X58" i="25"/>
  <c r="P18" i="2"/>
  <c r="P19" i="2" s="1"/>
  <c r="P51" i="2"/>
  <c r="P52" i="2" s="1"/>
  <c r="Q15" i="2"/>
  <c r="V30" i="4"/>
  <c r="U22" i="4"/>
  <c r="U26" i="4"/>
  <c r="S72" i="3"/>
  <c r="S75" i="3" s="1"/>
  <c r="S57" i="3"/>
  <c r="S60" i="3" s="1"/>
  <c r="R117" i="8"/>
  <c r="R146" i="8"/>
  <c r="P80" i="3"/>
  <c r="P309" i="3"/>
  <c r="P308" i="3"/>
  <c r="P311" i="3" s="1"/>
  <c r="P79" i="3"/>
  <c r="W94" i="25"/>
  <c r="W95" i="25" s="1"/>
  <c r="W105" i="25" s="1"/>
  <c r="X84" i="25"/>
  <c r="R169" i="3"/>
  <c r="R171" i="3" s="1"/>
  <c r="R214" i="3"/>
  <c r="R215" i="3" s="1"/>
  <c r="R310" i="3" s="1"/>
  <c r="R131" i="3"/>
  <c r="M126" i="8"/>
  <c r="M128" i="8" s="1"/>
  <c r="M51" i="20" s="1"/>
  <c r="N4" i="21"/>
  <c r="N4" i="6"/>
  <c r="N4" i="3"/>
  <c r="N4" i="11"/>
  <c r="N4" i="13"/>
  <c r="N4" i="20"/>
  <c r="N4" i="4"/>
  <c r="N4" i="8"/>
  <c r="N4" i="25"/>
  <c r="N4" i="10"/>
  <c r="N71" i="2"/>
  <c r="P345" i="3"/>
  <c r="X9" i="2"/>
  <c r="W5" i="2"/>
  <c r="W10" i="2"/>
  <c r="U67" i="3"/>
  <c r="U52" i="3"/>
  <c r="S129" i="3"/>
  <c r="S205" i="3"/>
  <c r="S206" i="3" s="1"/>
  <c r="S348" i="3" s="1"/>
  <c r="M89" i="20"/>
  <c r="M90" i="20" s="1"/>
  <c r="M92" i="20" s="1"/>
  <c r="M60" i="21"/>
  <c r="M61" i="21" s="1"/>
  <c r="M63" i="21" s="1"/>
  <c r="M73" i="20" s="1"/>
  <c r="M42" i="13"/>
  <c r="M43" i="13" s="1"/>
  <c r="M22" i="20"/>
  <c r="M125" i="8"/>
  <c r="M65" i="10"/>
  <c r="M66" i="10" s="1"/>
  <c r="M72" i="10"/>
  <c r="M39" i="20"/>
  <c r="M78" i="20"/>
  <c r="M79" i="20" s="1"/>
  <c r="M81" i="20" s="1"/>
  <c r="M85" i="11"/>
  <c r="M86" i="11" s="1"/>
  <c r="M28" i="21"/>
  <c r="M38" i="21"/>
  <c r="M48" i="21"/>
  <c r="M49" i="21" s="1"/>
  <c r="M18" i="21"/>
  <c r="M19" i="21" s="1"/>
  <c r="Q54" i="10"/>
  <c r="Q56" i="10" s="1"/>
  <c r="Q60" i="10" s="1"/>
  <c r="P83" i="3"/>
  <c r="P85" i="3" s="1"/>
  <c r="P356" i="3"/>
  <c r="P359" i="3" s="1"/>
  <c r="N27" i="21"/>
  <c r="N53" i="21"/>
  <c r="N37" i="21"/>
  <c r="N54" i="21"/>
  <c r="V107" i="25"/>
  <c r="V117" i="25" s="1"/>
  <c r="V101" i="25"/>
  <c r="V111" i="25" s="1"/>
  <c r="T38" i="3"/>
  <c r="T39" i="3" s="1"/>
  <c r="T27" i="6"/>
  <c r="T33" i="6" s="1"/>
  <c r="T41" i="6" s="1"/>
  <c r="T45" i="6" s="1"/>
  <c r="T48" i="6" s="1"/>
  <c r="T32" i="3"/>
  <c r="T33" i="3" s="1"/>
  <c r="T105" i="3" s="1"/>
  <c r="T15" i="3"/>
  <c r="T16" i="3" s="1"/>
  <c r="T94" i="3" s="1"/>
  <c r="T21" i="3"/>
  <c r="T22" i="3" s="1"/>
  <c r="N2" i="25"/>
  <c r="N2" i="10"/>
  <c r="N2" i="20"/>
  <c r="N2" i="11"/>
  <c r="N2" i="3"/>
  <c r="N2" i="13"/>
  <c r="N2" i="6"/>
  <c r="N2" i="21"/>
  <c r="N2" i="4"/>
  <c r="N2" i="8"/>
  <c r="R156" i="3"/>
  <c r="R158" i="3" s="1"/>
  <c r="R161" i="3" s="1"/>
  <c r="R163" i="3" s="1"/>
  <c r="Q356" i="3"/>
  <c r="Q83" i="3"/>
  <c r="O17" i="8"/>
  <c r="O19" i="8" s="1"/>
  <c r="O80" i="8" s="1"/>
  <c r="O82" i="8" s="1"/>
  <c r="O96" i="8" s="1"/>
  <c r="S105" i="3"/>
  <c r="N99" i="8"/>
  <c r="N102" i="8" s="1"/>
  <c r="N104" i="8" s="1"/>
  <c r="O34" i="21"/>
  <c r="O35" i="21" s="1"/>
  <c r="O44" i="21"/>
  <c r="O45" i="21" s="1"/>
  <c r="O14" i="21"/>
  <c r="O15" i="21" s="1"/>
  <c r="O31" i="20"/>
  <c r="O24" i="21"/>
  <c r="O25" i="21" s="1"/>
  <c r="O13" i="20"/>
  <c r="T66" i="3"/>
  <c r="T51" i="3"/>
  <c r="V95" i="25"/>
  <c r="V105" i="25" s="1"/>
  <c r="R180" i="3"/>
  <c r="R182" i="3" s="1"/>
  <c r="R185" i="3" s="1"/>
  <c r="R187" i="3" s="1"/>
  <c r="R221" i="3"/>
  <c r="R222" i="3" s="1"/>
  <c r="R358" i="3" s="1"/>
  <c r="M29" i="21"/>
  <c r="Q77" i="11"/>
  <c r="L40" i="20"/>
  <c r="L42" i="20" s="1"/>
  <c r="Q185" i="3"/>
  <c r="Q187" i="3" s="1"/>
  <c r="N52" i="21"/>
  <c r="N56" i="21" s="1"/>
  <c r="N59" i="21" s="1"/>
  <c r="N17" i="21"/>
  <c r="N47" i="21"/>
  <c r="N55" i="21"/>
  <c r="R300" i="3"/>
  <c r="R301" i="3" s="1"/>
  <c r="R303" i="3" s="1"/>
  <c r="R305" i="3" s="1"/>
  <c r="Q308" i="3"/>
  <c r="Q79" i="3"/>
  <c r="Q81" i="3" s="1"/>
  <c r="W100" i="25"/>
  <c r="X45" i="25"/>
  <c r="S33" i="13"/>
  <c r="S34" i="13" s="1"/>
  <c r="U12" i="4"/>
  <c r="U13" i="4"/>
  <c r="V14" i="4"/>
  <c r="Q80" i="3"/>
  <c r="Q309" i="3"/>
  <c r="N61" i="10"/>
  <c r="N62" i="10" s="1"/>
  <c r="N64" i="10" s="1"/>
  <c r="N12" i="20"/>
  <c r="N14" i="20" s="1"/>
  <c r="N147" i="8"/>
  <c r="N148" i="8" s="1"/>
  <c r="N81" i="11"/>
  <c r="N82" i="11" s="1"/>
  <c r="N84" i="11" s="1"/>
  <c r="N30" i="20"/>
  <c r="N38" i="13"/>
  <c r="N39" i="13" s="1"/>
  <c r="N46" i="2"/>
  <c r="N121" i="8"/>
  <c r="N122" i="8" s="1"/>
  <c r="N124" i="8" s="1"/>
  <c r="N137" i="8"/>
  <c r="N11" i="13"/>
  <c r="N12" i="13" s="1"/>
  <c r="N142" i="8"/>
  <c r="N143" i="8" s="1"/>
  <c r="U118" i="25"/>
  <c r="U69" i="4" s="1"/>
  <c r="U72" i="4" s="1"/>
  <c r="U119" i="25"/>
  <c r="U68" i="4" s="1"/>
  <c r="U71" i="4" s="1"/>
  <c r="V27" i="2"/>
  <c r="V14" i="2"/>
  <c r="M23" i="20"/>
  <c r="M25" i="20" s="1"/>
  <c r="U59" i="3"/>
  <c r="U74" i="3"/>
  <c r="L59" i="21"/>
  <c r="L61" i="21" s="1"/>
  <c r="W104" i="25"/>
  <c r="W98" i="25"/>
  <c r="X19" i="25"/>
  <c r="R27" i="11"/>
  <c r="O43" i="2"/>
  <c r="O44" i="2" s="1"/>
  <c r="O47" i="2" s="1"/>
  <c r="O48" i="2" s="1"/>
  <c r="O3" i="2" s="1"/>
  <c r="O26" i="2"/>
  <c r="O28" i="2" s="1"/>
  <c r="O4" i="2" s="1"/>
  <c r="O2" i="2"/>
  <c r="O55" i="2"/>
  <c r="O56" i="2" s="1"/>
  <c r="O39" i="2"/>
  <c r="O40" i="2" s="1"/>
  <c r="S65" i="3"/>
  <c r="S68" i="3" s="1"/>
  <c r="S156" i="3" s="1"/>
  <c r="S50" i="3"/>
  <c r="S53" i="3" s="1"/>
  <c r="R116" i="8"/>
  <c r="R118" i="8" s="1"/>
  <c r="R120" i="8" s="1"/>
  <c r="R141" i="8"/>
  <c r="R75" i="8"/>
  <c r="M39" i="21"/>
  <c r="S21" i="10"/>
  <c r="S22" i="10" s="1"/>
  <c r="S186" i="3"/>
  <c r="S175" i="3"/>
  <c r="S146" i="3"/>
  <c r="S124" i="3"/>
  <c r="S135" i="3"/>
  <c r="S15" i="10"/>
  <c r="S16" i="10" s="1"/>
  <c r="S24" i="10" s="1"/>
  <c r="S25" i="10" s="1"/>
  <c r="S37" i="10"/>
  <c r="S38" i="10" s="1"/>
  <c r="S170" i="3"/>
  <c r="S256" i="3"/>
  <c r="S257" i="3" s="1"/>
  <c r="S111" i="3"/>
  <c r="S100" i="3"/>
  <c r="S32" i="10"/>
  <c r="S33" i="10" s="1"/>
  <c r="S40" i="10" s="1"/>
  <c r="S41" i="10" s="1"/>
  <c r="S181" i="3"/>
  <c r="S151" i="3"/>
  <c r="S106" i="3"/>
  <c r="S95" i="3"/>
  <c r="S96" i="3" s="1"/>
  <c r="S99" i="3" s="1"/>
  <c r="S101" i="3" s="1"/>
  <c r="S157" i="3"/>
  <c r="S250" i="3"/>
  <c r="S251" i="3" s="1"/>
  <c r="S119" i="3"/>
  <c r="S130" i="3"/>
  <c r="S162" i="3"/>
  <c r="T62" i="2"/>
  <c r="P346" i="3"/>
  <c r="R57" i="11"/>
  <c r="J136" i="8"/>
  <c r="J138" i="8" s="1"/>
  <c r="Q118" i="8"/>
  <c r="O38" i="8"/>
  <c r="O39" i="8" s="1"/>
  <c r="O90" i="8" s="1"/>
  <c r="O93" i="8" s="1"/>
  <c r="O98" i="8" s="1"/>
  <c r="O28" i="8"/>
  <c r="O29" i="8" s="1"/>
  <c r="O85" i="8" s="1"/>
  <c r="O87" i="8" s="1"/>
  <c r="O97" i="8" s="1"/>
  <c r="Q297" i="3"/>
  <c r="Q301" i="3" s="1"/>
  <c r="Q303" i="3" s="1"/>
  <c r="Q305" i="3" s="1"/>
  <c r="Q17" i="8" s="1"/>
  <c r="L20" i="20"/>
  <c r="L23" i="20" s="1"/>
  <c r="L25" i="20" s="1"/>
  <c r="S297" i="3" l="1"/>
  <c r="S37" i="13"/>
  <c r="N16" i="20"/>
  <c r="N18" i="20" s="1"/>
  <c r="R17" i="8"/>
  <c r="M45" i="13"/>
  <c r="M69" i="20" s="1"/>
  <c r="S54" i="10"/>
  <c r="S56" i="10" s="1"/>
  <c r="S60" i="10" s="1"/>
  <c r="M88" i="11"/>
  <c r="M68" i="10"/>
  <c r="S55" i="10"/>
  <c r="X100" i="25"/>
  <c r="Y45" i="25"/>
  <c r="N132" i="8"/>
  <c r="N134" i="8" s="1"/>
  <c r="R308" i="3"/>
  <c r="R79" i="3"/>
  <c r="S146" i="8"/>
  <c r="S117" i="8"/>
  <c r="J71" i="10"/>
  <c r="J73" i="10" s="1"/>
  <c r="O147" i="8"/>
  <c r="O148" i="8" s="1"/>
  <c r="O142" i="8"/>
  <c r="O143" i="8" s="1"/>
  <c r="O46" i="2"/>
  <c r="O81" i="11"/>
  <c r="O82" i="11" s="1"/>
  <c r="O121" i="8"/>
  <c r="O122" i="8" s="1"/>
  <c r="O124" i="8" s="1"/>
  <c r="O38" i="13"/>
  <c r="O39" i="13" s="1"/>
  <c r="O41" i="13" s="1"/>
  <c r="O11" i="13"/>
  <c r="O30" i="20"/>
  <c r="O61" i="10"/>
  <c r="O62" i="10" s="1"/>
  <c r="O64" i="10" s="1"/>
  <c r="O12" i="20"/>
  <c r="O137" i="8"/>
  <c r="O3" i="25"/>
  <c r="O3" i="6"/>
  <c r="O3" i="11"/>
  <c r="O3" i="21"/>
  <c r="O3" i="8"/>
  <c r="O3" i="4"/>
  <c r="O3" i="20"/>
  <c r="O3" i="13"/>
  <c r="O3" i="10"/>
  <c r="O3" i="3"/>
  <c r="N41" i="13"/>
  <c r="W101" i="25"/>
  <c r="W111" i="25" s="1"/>
  <c r="Q80" i="11"/>
  <c r="O52" i="21"/>
  <c r="O17" i="21"/>
  <c r="O99" i="8"/>
  <c r="O102" i="8" s="1"/>
  <c r="O104" i="8" s="1"/>
  <c r="O132" i="8" s="1"/>
  <c r="O134" i="8" s="1"/>
  <c r="O136" i="8" s="1"/>
  <c r="R356" i="3"/>
  <c r="R83" i="3"/>
  <c r="R85" i="3" s="1"/>
  <c r="T118" i="3"/>
  <c r="T198" i="3"/>
  <c r="T199" i="3" s="1"/>
  <c r="T300" i="3" s="1"/>
  <c r="T205" i="3"/>
  <c r="T206" i="3" s="1"/>
  <c r="T348" i="3" s="1"/>
  <c r="T129" i="3"/>
  <c r="T131" i="3" s="1"/>
  <c r="T134" i="3" s="1"/>
  <c r="T136" i="3" s="1"/>
  <c r="T346" i="3" s="1"/>
  <c r="Q18" i="2"/>
  <c r="Q19" i="2" s="1"/>
  <c r="Q51" i="2"/>
  <c r="Q52" i="2" s="1"/>
  <c r="R15" i="2"/>
  <c r="S27" i="11"/>
  <c r="T77" i="11"/>
  <c r="T80" i="11" s="1"/>
  <c r="S57" i="11"/>
  <c r="B12" i="26"/>
  <c r="D11" i="26"/>
  <c r="T50" i="3"/>
  <c r="T53" i="3" s="1"/>
  <c r="T145" i="3" s="1"/>
  <c r="T65" i="3"/>
  <c r="T68" i="3" s="1"/>
  <c r="T156" i="3" s="1"/>
  <c r="L69" i="20"/>
  <c r="Q120" i="8"/>
  <c r="T109" i="8"/>
  <c r="T110" i="8" s="1"/>
  <c r="T72" i="8"/>
  <c r="T74" i="8" s="1"/>
  <c r="T103" i="8"/>
  <c r="S180" i="3"/>
  <c r="S182" i="3" s="1"/>
  <c r="S221" i="3"/>
  <c r="S222" i="3" s="1"/>
  <c r="S358" i="3" s="1"/>
  <c r="V22" i="4"/>
  <c r="V26" i="4"/>
  <c r="W30" i="4"/>
  <c r="V52" i="3"/>
  <c r="V67" i="3"/>
  <c r="X88" i="25"/>
  <c r="Y32" i="25"/>
  <c r="X93" i="25"/>
  <c r="T37" i="10"/>
  <c r="T38" i="10" s="1"/>
  <c r="T170" i="3"/>
  <c r="T151" i="3"/>
  <c r="T186" i="3"/>
  <c r="T256" i="3"/>
  <c r="T257" i="3" s="1"/>
  <c r="T347" i="3" s="1"/>
  <c r="T130" i="3"/>
  <c r="T106" i="3"/>
  <c r="T95" i="3"/>
  <c r="T21" i="10"/>
  <c r="T22" i="10" s="1"/>
  <c r="T157" i="3"/>
  <c r="T250" i="3"/>
  <c r="T251" i="3" s="1"/>
  <c r="T299" i="3" s="1"/>
  <c r="T119" i="3"/>
  <c r="U62" i="2"/>
  <c r="T181" i="3"/>
  <c r="T146" i="3"/>
  <c r="T32" i="10"/>
  <c r="T33" i="10" s="1"/>
  <c r="T40" i="10" s="1"/>
  <c r="T41" i="10" s="1"/>
  <c r="T55" i="10" s="1"/>
  <c r="T124" i="3"/>
  <c r="T162" i="3"/>
  <c r="T135" i="3"/>
  <c r="T111" i="3"/>
  <c r="T15" i="10"/>
  <c r="T16" i="10" s="1"/>
  <c r="T24" i="10" s="1"/>
  <c r="T25" i="10" s="1"/>
  <c r="T54" i="10" s="1"/>
  <c r="T56" i="10" s="1"/>
  <c r="T60" i="10" s="1"/>
  <c r="T175" i="3"/>
  <c r="T100" i="3"/>
  <c r="O17" i="20"/>
  <c r="O35" i="20"/>
  <c r="O36" i="20" s="1"/>
  <c r="U24" i="11"/>
  <c r="U20" i="10"/>
  <c r="U19" i="13"/>
  <c r="U20" i="13" s="1"/>
  <c r="U9" i="13"/>
  <c r="V12" i="4"/>
  <c r="V13" i="4"/>
  <c r="W14" i="4"/>
  <c r="Q357" i="3"/>
  <c r="Q84" i="3"/>
  <c r="Q85" i="3" s="1"/>
  <c r="O14" i="20"/>
  <c r="O16" i="20" s="1"/>
  <c r="O18" i="20" s="1"/>
  <c r="O20" i="20" s="1"/>
  <c r="O47" i="21"/>
  <c r="O55" i="21"/>
  <c r="S107" i="3"/>
  <c r="S110" i="3" s="1"/>
  <c r="S112" i="3" s="1"/>
  <c r="T96" i="3"/>
  <c r="T99" i="3" s="1"/>
  <c r="V112" i="25"/>
  <c r="V62" i="4" s="1"/>
  <c r="V65" i="4" s="1"/>
  <c r="V31" i="10" s="1"/>
  <c r="V113" i="25"/>
  <c r="V61" i="4" s="1"/>
  <c r="V64" i="4" s="1"/>
  <c r="S131" i="3"/>
  <c r="S134" i="3" s="1"/>
  <c r="S136" i="3" s="1"/>
  <c r="S346" i="3" s="1"/>
  <c r="W14" i="2"/>
  <c r="W27" i="2"/>
  <c r="P349" i="3"/>
  <c r="R174" i="3"/>
  <c r="R176" i="3" s="1"/>
  <c r="P81" i="3"/>
  <c r="U73" i="3"/>
  <c r="U58" i="3"/>
  <c r="P34" i="21"/>
  <c r="P35" i="21" s="1"/>
  <c r="P24" i="21"/>
  <c r="P25" i="21" s="1"/>
  <c r="P13" i="20"/>
  <c r="P44" i="21"/>
  <c r="P45" i="21" s="1"/>
  <c r="P14" i="21"/>
  <c r="P15" i="21" s="1"/>
  <c r="P31" i="20"/>
  <c r="V59" i="3"/>
  <c r="V74" i="3"/>
  <c r="N40" i="20"/>
  <c r="N42" i="20" s="1"/>
  <c r="Y71" i="25"/>
  <c r="X106" i="25"/>
  <c r="V29" i="4"/>
  <c r="U21" i="4"/>
  <c r="U25" i="4"/>
  <c r="T57" i="11"/>
  <c r="O4" i="11"/>
  <c r="O4" i="4"/>
  <c r="O4" i="13"/>
  <c r="O4" i="8"/>
  <c r="O4" i="20"/>
  <c r="O4" i="25"/>
  <c r="O4" i="6"/>
  <c r="O4" i="21"/>
  <c r="O4" i="10"/>
  <c r="O4" i="3"/>
  <c r="O71" i="2"/>
  <c r="U21" i="3"/>
  <c r="U22" i="3" s="1"/>
  <c r="U15" i="3"/>
  <c r="U16" i="3" s="1"/>
  <c r="U94" i="3" s="1"/>
  <c r="U38" i="3"/>
  <c r="U39" i="3" s="1"/>
  <c r="U27" i="6"/>
  <c r="U33" i="6" s="1"/>
  <c r="U41" i="6" s="1"/>
  <c r="U45" i="6" s="1"/>
  <c r="U48" i="6" s="1"/>
  <c r="U32" i="3"/>
  <c r="U33" i="3" s="1"/>
  <c r="U105" i="3" s="1"/>
  <c r="V119" i="25"/>
  <c r="V68" i="4" s="1"/>
  <c r="V71" i="4" s="1"/>
  <c r="V118" i="25"/>
  <c r="V69" i="4" s="1"/>
  <c r="V72" i="4" s="1"/>
  <c r="P38" i="8"/>
  <c r="P28" i="8"/>
  <c r="Y9" i="2"/>
  <c r="X10" i="2"/>
  <c r="X5" i="2"/>
  <c r="X89" i="25"/>
  <c r="X90" i="25" s="1"/>
  <c r="X99" i="25" s="1"/>
  <c r="Y58" i="25"/>
  <c r="T27" i="11"/>
  <c r="S299" i="3"/>
  <c r="S145" i="3"/>
  <c r="S147" i="3" s="1"/>
  <c r="S150" i="3" s="1"/>
  <c r="S152" i="3" s="1"/>
  <c r="X104" i="25"/>
  <c r="X98" i="25"/>
  <c r="Y19" i="25"/>
  <c r="S347" i="3"/>
  <c r="S158" i="3"/>
  <c r="S161" i="3" s="1"/>
  <c r="S163" i="3" s="1"/>
  <c r="O2" i="25"/>
  <c r="O2" i="21"/>
  <c r="O2" i="10"/>
  <c r="O2" i="3"/>
  <c r="O2" i="4"/>
  <c r="O2" i="13"/>
  <c r="O2" i="8"/>
  <c r="O2" i="20"/>
  <c r="O2" i="11"/>
  <c r="O2" i="6"/>
  <c r="L63" i="21"/>
  <c r="U47" i="10"/>
  <c r="U48" i="10" s="1"/>
  <c r="U36" i="10"/>
  <c r="U25" i="13"/>
  <c r="U26" i="13" s="1"/>
  <c r="U10" i="13"/>
  <c r="U54" i="11"/>
  <c r="Q311" i="3"/>
  <c r="Q18" i="8" s="1"/>
  <c r="Q19" i="8" s="1"/>
  <c r="Q80" i="8" s="1"/>
  <c r="Q82" i="8" s="1"/>
  <c r="Q96" i="8" s="1"/>
  <c r="R357" i="3"/>
  <c r="R84" i="3"/>
  <c r="O27" i="21"/>
  <c r="O53" i="21"/>
  <c r="O54" i="21"/>
  <c r="O37" i="21"/>
  <c r="Q359" i="3"/>
  <c r="T107" i="3"/>
  <c r="T110" i="3" s="1"/>
  <c r="T112" i="3" s="1"/>
  <c r="T345" i="3" s="1"/>
  <c r="W5" i="6"/>
  <c r="W5" i="21"/>
  <c r="W5" i="3"/>
  <c r="W5" i="20"/>
  <c r="W5" i="8"/>
  <c r="W5" i="25"/>
  <c r="W5" i="13"/>
  <c r="W5" i="4"/>
  <c r="W5" i="10"/>
  <c r="W5" i="11"/>
  <c r="N22" i="20"/>
  <c r="N42" i="13"/>
  <c r="N89" i="20"/>
  <c r="N90" i="20" s="1"/>
  <c r="N92" i="20" s="1"/>
  <c r="N39" i="20"/>
  <c r="N60" i="21"/>
  <c r="N61" i="21" s="1"/>
  <c r="N125" i="8"/>
  <c r="N126" i="8" s="1"/>
  <c r="N65" i="10"/>
  <c r="N66" i="10" s="1"/>
  <c r="N72" i="10"/>
  <c r="N85" i="11"/>
  <c r="N86" i="11" s="1"/>
  <c r="N78" i="20"/>
  <c r="N79" i="20" s="1"/>
  <c r="N18" i="21"/>
  <c r="N19" i="21" s="1"/>
  <c r="N48" i="21"/>
  <c r="N49" i="21" s="1"/>
  <c r="N38" i="21"/>
  <c r="N39" i="21" s="1"/>
  <c r="N28" i="21"/>
  <c r="N29" i="21" s="1"/>
  <c r="R134" i="3"/>
  <c r="R136" i="3" s="1"/>
  <c r="X94" i="25"/>
  <c r="X95" i="25" s="1"/>
  <c r="X105" i="25" s="1"/>
  <c r="Y84" i="25"/>
  <c r="P18" i="8"/>
  <c r="P19" i="8" s="1"/>
  <c r="P80" i="8" s="1"/>
  <c r="P82" i="8" s="1"/>
  <c r="P96" i="8" s="1"/>
  <c r="S169" i="3"/>
  <c r="S171" i="3" s="1"/>
  <c r="S174" i="3" s="1"/>
  <c r="S176" i="3" s="1"/>
  <c r="S214" i="3"/>
  <c r="S215" i="3" s="1"/>
  <c r="S310" i="3" s="1"/>
  <c r="U66" i="3"/>
  <c r="U51" i="3"/>
  <c r="P43" i="2"/>
  <c r="P44" i="2" s="1"/>
  <c r="P47" i="2" s="1"/>
  <c r="P48" i="2" s="1"/>
  <c r="P3" i="2" s="1"/>
  <c r="P26" i="2"/>
  <c r="P28" i="2" s="1"/>
  <c r="P4" i="2" s="1"/>
  <c r="P2" i="2"/>
  <c r="P55" i="2"/>
  <c r="P56" i="2" s="1"/>
  <c r="P39" i="2"/>
  <c r="P40" i="2" s="1"/>
  <c r="S120" i="3"/>
  <c r="S123" i="3" s="1"/>
  <c r="S125" i="3" s="1"/>
  <c r="S298" i="3" s="1"/>
  <c r="X31" i="4"/>
  <c r="W27" i="4"/>
  <c r="W23" i="4"/>
  <c r="J128" i="8"/>
  <c r="W107" i="25"/>
  <c r="W117" i="25" s="1"/>
  <c r="T72" i="3"/>
  <c r="T75" i="3" s="1"/>
  <c r="T57" i="3"/>
  <c r="T60" i="3" s="1"/>
  <c r="S75" i="8"/>
  <c r="S116" i="8"/>
  <c r="S118" i="8" s="1"/>
  <c r="S120" i="8" s="1"/>
  <c r="S141" i="8"/>
  <c r="N63" i="21" l="1"/>
  <c r="N73" i="20" s="1"/>
  <c r="N68" i="10"/>
  <c r="N57" i="20" s="1"/>
  <c r="N88" i="11"/>
  <c r="N65" i="20" s="1"/>
  <c r="N128" i="8"/>
  <c r="N51" i="20" s="1"/>
  <c r="P4" i="25"/>
  <c r="P4" i="10"/>
  <c r="P4" i="8"/>
  <c r="P4" i="13"/>
  <c r="P4" i="11"/>
  <c r="P4" i="21"/>
  <c r="P4" i="20"/>
  <c r="P4" i="6"/>
  <c r="P4" i="4"/>
  <c r="P4" i="3"/>
  <c r="P71" i="2"/>
  <c r="N81" i="20"/>
  <c r="S356" i="3"/>
  <c r="S83" i="3"/>
  <c r="X107" i="25"/>
  <c r="X117" i="25" s="1"/>
  <c r="U21" i="10"/>
  <c r="U181" i="3"/>
  <c r="U151" i="3"/>
  <c r="U170" i="3"/>
  <c r="U256" i="3"/>
  <c r="U257" i="3" s="1"/>
  <c r="U347" i="3" s="1"/>
  <c r="U135" i="3"/>
  <c r="U32" i="10"/>
  <c r="U33" i="10" s="1"/>
  <c r="U40" i="10" s="1"/>
  <c r="U41" i="10" s="1"/>
  <c r="U55" i="10" s="1"/>
  <c r="V62" i="2"/>
  <c r="U37" i="10"/>
  <c r="U186" i="3"/>
  <c r="U100" i="3"/>
  <c r="U111" i="3"/>
  <c r="U95" i="3"/>
  <c r="U15" i="10"/>
  <c r="U16" i="10" s="1"/>
  <c r="U24" i="10" s="1"/>
  <c r="U25" i="10" s="1"/>
  <c r="U54" i="10" s="1"/>
  <c r="U56" i="10" s="1"/>
  <c r="U60" i="10" s="1"/>
  <c r="U175" i="3"/>
  <c r="U162" i="3"/>
  <c r="U250" i="3"/>
  <c r="U251" i="3" s="1"/>
  <c r="U299" i="3" s="1"/>
  <c r="U130" i="3"/>
  <c r="U119" i="3"/>
  <c r="U146" i="3"/>
  <c r="U106" i="3"/>
  <c r="U157" i="3"/>
  <c r="U124" i="3"/>
  <c r="T75" i="8"/>
  <c r="T141" i="8"/>
  <c r="T116" i="8"/>
  <c r="T118" i="8" s="1"/>
  <c r="T120" i="8" s="1"/>
  <c r="D12" i="26"/>
  <c r="B13" i="26"/>
  <c r="O56" i="21"/>
  <c r="W113" i="25"/>
  <c r="W61" i="4" s="1"/>
  <c r="W64" i="4" s="1"/>
  <c r="W14" i="10" s="1"/>
  <c r="W112" i="25"/>
  <c r="W62" i="4" s="1"/>
  <c r="W65" i="4" s="1"/>
  <c r="W31" i="10" s="1"/>
  <c r="X101" i="25"/>
  <c r="X111" i="25" s="1"/>
  <c r="M57" i="20"/>
  <c r="T180" i="3"/>
  <c r="T182" i="3" s="1"/>
  <c r="T185" i="3" s="1"/>
  <c r="T187" i="3" s="1"/>
  <c r="T221" i="3"/>
  <c r="T222" i="3" s="1"/>
  <c r="T358" i="3" s="1"/>
  <c r="X23" i="4"/>
  <c r="X27" i="4"/>
  <c r="Y31" i="4"/>
  <c r="P142" i="8"/>
  <c r="P143" i="8" s="1"/>
  <c r="P137" i="8"/>
  <c r="P81" i="11"/>
  <c r="P82" i="11" s="1"/>
  <c r="P84" i="11" s="1"/>
  <c r="P38" i="13"/>
  <c r="P39" i="13" s="1"/>
  <c r="P12" i="20"/>
  <c r="P61" i="10"/>
  <c r="P62" i="10" s="1"/>
  <c r="P11" i="13"/>
  <c r="P12" i="13" s="1"/>
  <c r="P30" i="20"/>
  <c r="P147" i="8"/>
  <c r="P148" i="8" s="1"/>
  <c r="P121" i="8"/>
  <c r="P122" i="8" s="1"/>
  <c r="P124" i="8" s="1"/>
  <c r="P46" i="2"/>
  <c r="P3" i="3"/>
  <c r="P3" i="13"/>
  <c r="P3" i="25"/>
  <c r="P3" i="6"/>
  <c r="P3" i="8"/>
  <c r="P3" i="10"/>
  <c r="P3" i="4"/>
  <c r="P3" i="21"/>
  <c r="P3" i="20"/>
  <c r="P3" i="11"/>
  <c r="S309" i="3"/>
  <c r="S80" i="3"/>
  <c r="O39" i="21"/>
  <c r="U33" i="13"/>
  <c r="L73" i="20"/>
  <c r="X5" i="21"/>
  <c r="X5" i="6"/>
  <c r="X5" i="8"/>
  <c r="X5" i="4"/>
  <c r="X5" i="13"/>
  <c r="X5" i="3"/>
  <c r="X5" i="20"/>
  <c r="X5" i="10"/>
  <c r="X5" i="25"/>
  <c r="X5" i="11"/>
  <c r="U107" i="3"/>
  <c r="U110" i="3" s="1"/>
  <c r="U198" i="3"/>
  <c r="U199" i="3" s="1"/>
  <c r="U300" i="3" s="1"/>
  <c r="U118" i="3"/>
  <c r="U120" i="3" s="1"/>
  <c r="U123" i="3" s="1"/>
  <c r="U125" i="3" s="1"/>
  <c r="U298" i="3" s="1"/>
  <c r="U65" i="3"/>
  <c r="U68" i="3" s="1"/>
  <c r="U156" i="3" s="1"/>
  <c r="U158" i="3" s="1"/>
  <c r="U161" i="3" s="1"/>
  <c r="U163" i="3" s="1"/>
  <c r="U50" i="3"/>
  <c r="U53" i="3" s="1"/>
  <c r="U145" i="3" s="1"/>
  <c r="Z71" i="25"/>
  <c r="Y106" i="25"/>
  <c r="P52" i="21"/>
  <c r="P56" i="21" s="1"/>
  <c r="P59" i="21" s="1"/>
  <c r="P17" i="21"/>
  <c r="P54" i="21"/>
  <c r="P37" i="21"/>
  <c r="T101" i="3"/>
  <c r="T297" i="3" s="1"/>
  <c r="V27" i="6"/>
  <c r="V33" i="6" s="1"/>
  <c r="V41" i="6" s="1"/>
  <c r="V45" i="6" s="1"/>
  <c r="V48" i="6" s="1"/>
  <c r="V38" i="3"/>
  <c r="V39" i="3" s="1"/>
  <c r="V15" i="3"/>
  <c r="V16" i="3" s="1"/>
  <c r="V94" i="3" s="1"/>
  <c r="V32" i="3"/>
  <c r="V33" i="3" s="1"/>
  <c r="V105" i="3" s="1"/>
  <c r="V21" i="3"/>
  <c r="V22" i="3" s="1"/>
  <c r="U32" i="13"/>
  <c r="U34" i="13" s="1"/>
  <c r="T117" i="8"/>
  <c r="T146" i="8"/>
  <c r="T158" i="3"/>
  <c r="T161" i="3" s="1"/>
  <c r="T163" i="3" s="1"/>
  <c r="R359" i="3"/>
  <c r="O84" i="11"/>
  <c r="J75" i="10"/>
  <c r="N136" i="8"/>
  <c r="N138" i="8" s="1"/>
  <c r="T169" i="3"/>
  <c r="T171" i="3" s="1"/>
  <c r="T174" i="3" s="1"/>
  <c r="T176" i="3" s="1"/>
  <c r="T214" i="3"/>
  <c r="T215" i="3" s="1"/>
  <c r="T310" i="3" s="1"/>
  <c r="W59" i="3"/>
  <c r="W74" i="3"/>
  <c r="Z84" i="25"/>
  <c r="Y94" i="25"/>
  <c r="Y95" i="25" s="1"/>
  <c r="Y105" i="25" s="1"/>
  <c r="U72" i="3"/>
  <c r="U75" i="3" s="1"/>
  <c r="U57" i="3"/>
  <c r="U60" i="3" s="1"/>
  <c r="P27" i="21"/>
  <c r="P53" i="21"/>
  <c r="V51" i="3"/>
  <c r="V66" i="3"/>
  <c r="U38" i="10"/>
  <c r="U103" i="8"/>
  <c r="U72" i="8"/>
  <c r="U74" i="8" s="1"/>
  <c r="U109" i="8"/>
  <c r="U110" i="8" s="1"/>
  <c r="V21" i="4"/>
  <c r="V25" i="4"/>
  <c r="W29" i="4"/>
  <c r="P47" i="21"/>
  <c r="P55" i="21"/>
  <c r="R80" i="3"/>
  <c r="R81" i="3" s="1"/>
  <c r="R309" i="3"/>
  <c r="U22" i="10"/>
  <c r="Y88" i="25"/>
  <c r="Z32" i="25"/>
  <c r="Y93" i="25"/>
  <c r="W22" i="4"/>
  <c r="W26" i="4"/>
  <c r="X30" i="4"/>
  <c r="S185" i="3"/>
  <c r="S187" i="3" s="1"/>
  <c r="T147" i="3"/>
  <c r="T150" i="3" s="1"/>
  <c r="T152" i="3" s="1"/>
  <c r="R18" i="2"/>
  <c r="R19" i="2" s="1"/>
  <c r="R51" i="2"/>
  <c r="R52" i="2" s="1"/>
  <c r="S15" i="2"/>
  <c r="N43" i="13"/>
  <c r="O138" i="8"/>
  <c r="O71" i="10" s="1"/>
  <c r="O12" i="13"/>
  <c r="R311" i="3"/>
  <c r="R18" i="8" s="1"/>
  <c r="R19" i="8" s="1"/>
  <c r="R80" i="8" s="1"/>
  <c r="R82" i="8" s="1"/>
  <c r="R96" i="8" s="1"/>
  <c r="M65" i="20"/>
  <c r="J51" i="20"/>
  <c r="U96" i="3"/>
  <c r="U99" i="3" s="1"/>
  <c r="U101" i="3" s="1"/>
  <c r="U297" i="3" s="1"/>
  <c r="U301" i="3" s="1"/>
  <c r="U303" i="3" s="1"/>
  <c r="U305" i="3" s="1"/>
  <c r="U17" i="8" s="1"/>
  <c r="O38" i="20"/>
  <c r="Q43" i="2"/>
  <c r="Q44" i="2" s="1"/>
  <c r="Q47" i="2" s="1"/>
  <c r="Q48" i="2" s="1"/>
  <c r="Q3" i="2" s="1"/>
  <c r="Q26" i="2"/>
  <c r="Q28" i="2" s="1"/>
  <c r="Q4" i="2" s="1"/>
  <c r="Q2" i="2"/>
  <c r="Q39" i="2"/>
  <c r="Q40" i="2" s="1"/>
  <c r="Q55" i="2"/>
  <c r="Q56" i="2" s="1"/>
  <c r="W119" i="25"/>
  <c r="W68" i="4" s="1"/>
  <c r="W71" i="4" s="1"/>
  <c r="W118" i="25"/>
  <c r="W69" i="4" s="1"/>
  <c r="W72" i="4" s="1"/>
  <c r="P17" i="20"/>
  <c r="P35" i="20"/>
  <c r="P36" i="20" s="1"/>
  <c r="P38" i="20" s="1"/>
  <c r="T349" i="3"/>
  <c r="Y98" i="25"/>
  <c r="Z19" i="25"/>
  <c r="Y104" i="25"/>
  <c r="X27" i="2"/>
  <c r="X14" i="2"/>
  <c r="V36" i="10"/>
  <c r="V25" i="13"/>
  <c r="V26" i="13" s="1"/>
  <c r="V33" i="13" s="1"/>
  <c r="V54" i="11"/>
  <c r="V47" i="10"/>
  <c r="V48" i="10" s="1"/>
  <c r="V10" i="13"/>
  <c r="W67" i="3"/>
  <c r="W52" i="3"/>
  <c r="P2" i="20"/>
  <c r="P2" i="6"/>
  <c r="P2" i="25"/>
  <c r="P2" i="10"/>
  <c r="P2" i="11"/>
  <c r="P2" i="21"/>
  <c r="P2" i="4"/>
  <c r="P2" i="8"/>
  <c r="P2" i="13"/>
  <c r="P2" i="3"/>
  <c r="R346" i="3"/>
  <c r="R349" i="3" s="1"/>
  <c r="Q38" i="8"/>
  <c r="Q39" i="8" s="1"/>
  <c r="Q90" i="8" s="1"/>
  <c r="Q93" i="8" s="1"/>
  <c r="Q98" i="8" s="1"/>
  <c r="Q28" i="8"/>
  <c r="Q29" i="8" s="1"/>
  <c r="Q85" i="8" s="1"/>
  <c r="Q87" i="8" s="1"/>
  <c r="Q97" i="8" s="1"/>
  <c r="Q99" i="8" s="1"/>
  <c r="Q102" i="8" s="1"/>
  <c r="Q104" i="8" s="1"/>
  <c r="Q132" i="8" s="1"/>
  <c r="Q134" i="8" s="1"/>
  <c r="Q136" i="8" s="1"/>
  <c r="U55" i="11"/>
  <c r="U76" i="11" s="1"/>
  <c r="U61" i="11"/>
  <c r="U58" i="11"/>
  <c r="U60" i="11"/>
  <c r="U62" i="11"/>
  <c r="U59" i="11"/>
  <c r="S308" i="3"/>
  <c r="S311" i="3" s="1"/>
  <c r="S18" i="8" s="1"/>
  <c r="S79" i="3"/>
  <c r="S81" i="3" s="1"/>
  <c r="Z58" i="25"/>
  <c r="Y89" i="25"/>
  <c r="Y90" i="25" s="1"/>
  <c r="Y99" i="25" s="1"/>
  <c r="Y10" i="2"/>
  <c r="Z9" i="2"/>
  <c r="Y5" i="2"/>
  <c r="V9" i="13"/>
  <c r="V24" i="11"/>
  <c r="V19" i="13"/>
  <c r="V20" i="13" s="1"/>
  <c r="V32" i="13" s="1"/>
  <c r="V20" i="10"/>
  <c r="U129" i="3"/>
  <c r="U205" i="3"/>
  <c r="U206" i="3" s="1"/>
  <c r="U348" i="3" s="1"/>
  <c r="O60" i="21"/>
  <c r="O89" i="20"/>
  <c r="O90" i="20" s="1"/>
  <c r="O92" i="20" s="1"/>
  <c r="O42" i="13"/>
  <c r="O125" i="8"/>
  <c r="O126" i="8" s="1"/>
  <c r="O22" i="20"/>
  <c r="O23" i="20" s="1"/>
  <c r="O25" i="20" s="1"/>
  <c r="O39" i="20"/>
  <c r="O85" i="11"/>
  <c r="O72" i="10"/>
  <c r="O78" i="20"/>
  <c r="O79" i="20" s="1"/>
  <c r="O81" i="20" s="1"/>
  <c r="O65" i="10"/>
  <c r="O66" i="10" s="1"/>
  <c r="O68" i="10" s="1"/>
  <c r="O38" i="21"/>
  <c r="O18" i="21"/>
  <c r="O28" i="21"/>
  <c r="O29" i="21" s="1"/>
  <c r="O48" i="21"/>
  <c r="O49" i="21" s="1"/>
  <c r="P14" i="20"/>
  <c r="P16" i="20" s="1"/>
  <c r="P18" i="20" s="1"/>
  <c r="P20" i="20" s="1"/>
  <c r="P371" i="3"/>
  <c r="P373" i="3" s="1"/>
  <c r="P351" i="3"/>
  <c r="P353" i="3" s="1"/>
  <c r="V14" i="10"/>
  <c r="S345" i="3"/>
  <c r="S349" i="3" s="1"/>
  <c r="W13" i="4"/>
  <c r="X14" i="4"/>
  <c r="W12" i="4"/>
  <c r="U28" i="11"/>
  <c r="U31" i="11"/>
  <c r="U30" i="11"/>
  <c r="U29" i="11"/>
  <c r="U32" i="11"/>
  <c r="U25" i="11"/>
  <c r="U75" i="11" s="1"/>
  <c r="U77" i="11" s="1"/>
  <c r="V73" i="3"/>
  <c r="V58" i="3"/>
  <c r="Q24" i="21"/>
  <c r="Q25" i="21" s="1"/>
  <c r="Q13" i="20"/>
  <c r="Q34" i="21"/>
  <c r="Q35" i="21" s="1"/>
  <c r="Q44" i="21"/>
  <c r="Q45" i="21" s="1"/>
  <c r="Q14" i="21"/>
  <c r="Q15" i="21" s="1"/>
  <c r="Q31" i="20"/>
  <c r="T120" i="3"/>
  <c r="T123" i="3" s="1"/>
  <c r="T125" i="3" s="1"/>
  <c r="T298" i="3" s="1"/>
  <c r="O19" i="21"/>
  <c r="O43" i="13"/>
  <c r="O45" i="13" s="1"/>
  <c r="O69" i="20" s="1"/>
  <c r="Z45" i="25"/>
  <c r="Y100" i="25"/>
  <c r="Y101" i="25" s="1"/>
  <c r="Y111" i="25" s="1"/>
  <c r="N20" i="20"/>
  <c r="N23" i="20" s="1"/>
  <c r="N25" i="20" s="1"/>
  <c r="S301" i="3"/>
  <c r="O57" i="20" l="1"/>
  <c r="O128" i="8"/>
  <c r="O51" i="20" s="1"/>
  <c r="Y112" i="25"/>
  <c r="Y62" i="4" s="1"/>
  <c r="Y65" i="4" s="1"/>
  <c r="Y31" i="10" s="1"/>
  <c r="Y113" i="25"/>
  <c r="Y61" i="4" s="1"/>
  <c r="Y64" i="4" s="1"/>
  <c r="Y14" i="10" s="1"/>
  <c r="Q47" i="21"/>
  <c r="Q55" i="21"/>
  <c r="U80" i="11"/>
  <c r="Y14" i="4"/>
  <c r="X12" i="4"/>
  <c r="X13" i="4"/>
  <c r="Y27" i="2"/>
  <c r="Y14" i="2"/>
  <c r="Q4" i="8"/>
  <c r="Q4" i="13"/>
  <c r="Q4" i="20"/>
  <c r="Q4" i="6"/>
  <c r="Q4" i="11"/>
  <c r="Q4" i="25"/>
  <c r="Q4" i="21"/>
  <c r="Q4" i="4"/>
  <c r="Q4" i="3"/>
  <c r="Q4" i="10"/>
  <c r="Q71" i="2"/>
  <c r="R44" i="21"/>
  <c r="R45" i="21" s="1"/>
  <c r="R14" i="21"/>
  <c r="R15" i="21" s="1"/>
  <c r="R31" i="20"/>
  <c r="R34" i="21"/>
  <c r="R35" i="21" s="1"/>
  <c r="R24" i="21"/>
  <c r="R25" i="21" s="1"/>
  <c r="R13" i="20"/>
  <c r="W66" i="3"/>
  <c r="W51" i="3"/>
  <c r="R28" i="8"/>
  <c r="R38" i="8"/>
  <c r="T356" i="3"/>
  <c r="T83" i="3"/>
  <c r="U37" i="13"/>
  <c r="V129" i="3"/>
  <c r="V205" i="3"/>
  <c r="V206" i="3" s="1"/>
  <c r="V348" i="3" s="1"/>
  <c r="U83" i="3"/>
  <c r="U356" i="3"/>
  <c r="T84" i="3"/>
  <c r="T357" i="3"/>
  <c r="S303" i="3"/>
  <c r="S305" i="3" s="1"/>
  <c r="U27" i="11"/>
  <c r="V22" i="10"/>
  <c r="Y5" i="3"/>
  <c r="Y5" i="13"/>
  <c r="Y5" i="11"/>
  <c r="Y5" i="10"/>
  <c r="Y5" i="25"/>
  <c r="Y5" i="6"/>
  <c r="Y5" i="20"/>
  <c r="Y5" i="21"/>
  <c r="Y5" i="4"/>
  <c r="Y5" i="8"/>
  <c r="AA58" i="25"/>
  <c r="Z89" i="25"/>
  <c r="U57" i="11"/>
  <c r="W47" i="10"/>
  <c r="W48" i="10" s="1"/>
  <c r="W36" i="10"/>
  <c r="W25" i="13"/>
  <c r="W26" i="13" s="1"/>
  <c r="W33" i="13" s="1"/>
  <c r="W54" i="11"/>
  <c r="W10" i="13"/>
  <c r="Q11" i="13"/>
  <c r="Q137" i="8"/>
  <c r="Q138" i="8" s="1"/>
  <c r="Q71" i="10" s="1"/>
  <c r="Q81" i="11"/>
  <c r="Q82" i="11" s="1"/>
  <c r="Q84" i="11" s="1"/>
  <c r="Q12" i="20"/>
  <c r="Q14" i="20" s="1"/>
  <c r="Q16" i="20" s="1"/>
  <c r="Q18" i="20" s="1"/>
  <c r="Q46" i="2"/>
  <c r="Q147" i="8"/>
  <c r="Q148" i="8" s="1"/>
  <c r="Q61" i="10"/>
  <c r="Q62" i="10" s="1"/>
  <c r="Q64" i="10" s="1"/>
  <c r="Q142" i="8"/>
  <c r="Q143" i="8" s="1"/>
  <c r="Q30" i="20"/>
  <c r="Q121" i="8"/>
  <c r="Q122" i="8" s="1"/>
  <c r="Q38" i="13"/>
  <c r="Q39" i="13" s="1"/>
  <c r="Q41" i="13" s="1"/>
  <c r="N45" i="13"/>
  <c r="T308" i="3"/>
  <c r="T79" i="3"/>
  <c r="X22" i="4"/>
  <c r="Y30" i="4"/>
  <c r="X26" i="4"/>
  <c r="AA32" i="25"/>
  <c r="Z88" i="25"/>
  <c r="Z93" i="25"/>
  <c r="V72" i="3"/>
  <c r="V75" i="3" s="1"/>
  <c r="V57" i="3"/>
  <c r="V60" i="3" s="1"/>
  <c r="U116" i="8"/>
  <c r="U118" i="8" s="1"/>
  <c r="U120" i="8" s="1"/>
  <c r="U75" i="8"/>
  <c r="U141" i="8"/>
  <c r="U180" i="3"/>
  <c r="U182" i="3" s="1"/>
  <c r="U185" i="3" s="1"/>
  <c r="U187" i="3" s="1"/>
  <c r="U221" i="3"/>
  <c r="U222" i="3" s="1"/>
  <c r="U358" i="3" s="1"/>
  <c r="N71" i="10"/>
  <c r="N73" i="10" s="1"/>
  <c r="AA71" i="25"/>
  <c r="Z106" i="25"/>
  <c r="P64" i="10"/>
  <c r="X52" i="3"/>
  <c r="X67" i="3"/>
  <c r="B14" i="26"/>
  <c r="D13" i="26"/>
  <c r="V21" i="10"/>
  <c r="V95" i="3"/>
  <c r="V106" i="3"/>
  <c r="V107" i="3" s="1"/>
  <c r="V110" i="3" s="1"/>
  <c r="V112" i="3" s="1"/>
  <c r="V345" i="3" s="1"/>
  <c r="V15" i="10"/>
  <c r="V37" i="10"/>
  <c r="V181" i="3"/>
  <c r="V162" i="3"/>
  <c r="V151" i="3"/>
  <c r="V175" i="3"/>
  <c r="V250" i="3"/>
  <c r="V251" i="3" s="1"/>
  <c r="V299" i="3" s="1"/>
  <c r="V119" i="3"/>
  <c r="V100" i="3"/>
  <c r="V135" i="3"/>
  <c r="V157" i="3"/>
  <c r="V170" i="3"/>
  <c r="V124" i="3"/>
  <c r="W62" i="2"/>
  <c r="V111" i="3"/>
  <c r="V146" i="3"/>
  <c r="V256" i="3"/>
  <c r="V257" i="3" s="1"/>
  <c r="V347" i="3" s="1"/>
  <c r="V130" i="3"/>
  <c r="V186" i="3"/>
  <c r="V32" i="10"/>
  <c r="V33" i="10" s="1"/>
  <c r="V40" i="10" s="1"/>
  <c r="V41" i="10" s="1"/>
  <c r="V55" i="10" s="1"/>
  <c r="Q52" i="21"/>
  <c r="Q17" i="21"/>
  <c r="Q27" i="21"/>
  <c r="Q53" i="21"/>
  <c r="W32" i="3"/>
  <c r="W33" i="3" s="1"/>
  <c r="W105" i="3" s="1"/>
  <c r="W21" i="3"/>
  <c r="W22" i="3" s="1"/>
  <c r="W27" i="6"/>
  <c r="W33" i="6" s="1"/>
  <c r="W41" i="6" s="1"/>
  <c r="W45" i="6" s="1"/>
  <c r="W48" i="6" s="1"/>
  <c r="W15" i="3"/>
  <c r="W16" i="3" s="1"/>
  <c r="W94" i="3" s="1"/>
  <c r="W38" i="3"/>
  <c r="W39" i="3" s="1"/>
  <c r="S351" i="3"/>
  <c r="S353" i="3" s="1"/>
  <c r="S27" i="8" s="1"/>
  <c r="S371" i="3"/>
  <c r="S373" i="3" s="1"/>
  <c r="S37" i="8" s="1"/>
  <c r="P27" i="8"/>
  <c r="P29" i="8" s="1"/>
  <c r="P85" i="8" s="1"/>
  <c r="P87" i="8" s="1"/>
  <c r="P97" i="8" s="1"/>
  <c r="V34" i="13"/>
  <c r="V37" i="13" s="1"/>
  <c r="Z10" i="2"/>
  <c r="AA9" i="2"/>
  <c r="Z5" i="2"/>
  <c r="R371" i="3"/>
  <c r="R373" i="3" s="1"/>
  <c r="R37" i="8" s="1"/>
  <c r="R351" i="3"/>
  <c r="R353" i="3" s="1"/>
  <c r="R27" i="8" s="1"/>
  <c r="R29" i="8" s="1"/>
  <c r="R85" i="8" s="1"/>
  <c r="R87" i="8" s="1"/>
  <c r="R97" i="8" s="1"/>
  <c r="V61" i="11"/>
  <c r="V59" i="11"/>
  <c r="V62" i="11"/>
  <c r="V55" i="11"/>
  <c r="V76" i="11" s="1"/>
  <c r="V58" i="11"/>
  <c r="V60" i="11"/>
  <c r="T371" i="3"/>
  <c r="T373" i="3" s="1"/>
  <c r="T37" i="8" s="1"/>
  <c r="T351" i="3"/>
  <c r="T353" i="3" s="1"/>
  <c r="T27" i="8" s="1"/>
  <c r="W19" i="13"/>
  <c r="W20" i="13" s="1"/>
  <c r="W32" i="13" s="1"/>
  <c r="W34" i="13" s="1"/>
  <c r="W37" i="13" s="1"/>
  <c r="W20" i="10"/>
  <c r="W24" i="11"/>
  <c r="W9" i="13"/>
  <c r="Q2" i="21"/>
  <c r="Q2" i="8"/>
  <c r="Q2" i="13"/>
  <c r="Q2" i="11"/>
  <c r="Q2" i="10"/>
  <c r="Q2" i="25"/>
  <c r="Q2" i="6"/>
  <c r="Q2" i="4"/>
  <c r="Q2" i="3"/>
  <c r="Q2" i="20"/>
  <c r="O40" i="20"/>
  <c r="O42" i="20" s="1"/>
  <c r="S51" i="2"/>
  <c r="S52" i="2" s="1"/>
  <c r="S18" i="2"/>
  <c r="S19" i="2" s="1"/>
  <c r="T15" i="2"/>
  <c r="W73" i="3"/>
  <c r="W58" i="3"/>
  <c r="V50" i="3"/>
  <c r="V53" i="3" s="1"/>
  <c r="V145" i="3" s="1"/>
  <c r="V147" i="3" s="1"/>
  <c r="V150" i="3" s="1"/>
  <c r="V152" i="3" s="1"/>
  <c r="V65" i="3"/>
  <c r="V68" i="3" s="1"/>
  <c r="V156" i="3" s="1"/>
  <c r="O86" i="11"/>
  <c r="O88" i="11" s="1"/>
  <c r="V96" i="3"/>
  <c r="V99" i="3" s="1"/>
  <c r="V101" i="3" s="1"/>
  <c r="V297" i="3" s="1"/>
  <c r="T301" i="3"/>
  <c r="T303" i="3" s="1"/>
  <c r="T305" i="3" s="1"/>
  <c r="T17" i="8" s="1"/>
  <c r="U147" i="3"/>
  <c r="U150" i="3" s="1"/>
  <c r="U152" i="3" s="1"/>
  <c r="U112" i="3"/>
  <c r="U345" i="3" s="1"/>
  <c r="U349" i="3" s="1"/>
  <c r="X118" i="25"/>
  <c r="X69" i="4" s="1"/>
  <c r="X72" i="4" s="1"/>
  <c r="X119" i="25"/>
  <c r="X68" i="4" s="1"/>
  <c r="X71" i="4" s="1"/>
  <c r="P37" i="8"/>
  <c r="P39" i="8" s="1"/>
  <c r="P90" i="8" s="1"/>
  <c r="P93" i="8" s="1"/>
  <c r="P98" i="8" s="1"/>
  <c r="V32" i="11"/>
  <c r="V28" i="11"/>
  <c r="V31" i="11"/>
  <c r="V30" i="11"/>
  <c r="V29" i="11"/>
  <c r="V25" i="11"/>
  <c r="V75" i="11" s="1"/>
  <c r="P41" i="13"/>
  <c r="P43" i="13" s="1"/>
  <c r="P45" i="13" s="1"/>
  <c r="P69" i="20" s="1"/>
  <c r="Y23" i="4"/>
  <c r="Y27" i="4"/>
  <c r="Z31" i="4"/>
  <c r="X112" i="25"/>
  <c r="X62" i="4" s="1"/>
  <c r="X65" i="4" s="1"/>
  <c r="X31" i="10" s="1"/>
  <c r="X113" i="25"/>
  <c r="X61" i="4" s="1"/>
  <c r="X64" i="4" s="1"/>
  <c r="AA45" i="25"/>
  <c r="Z100" i="25"/>
  <c r="Q54" i="21"/>
  <c r="Q37" i="21"/>
  <c r="V16" i="10"/>
  <c r="V24" i="10" s="1"/>
  <c r="V25" i="10" s="1"/>
  <c r="V54" i="10" s="1"/>
  <c r="V56" i="10" s="1"/>
  <c r="V60" i="10" s="1"/>
  <c r="U131" i="3"/>
  <c r="U134" i="3" s="1"/>
  <c r="U136" i="3" s="1"/>
  <c r="U346" i="3" s="1"/>
  <c r="V38" i="10"/>
  <c r="Z98" i="25"/>
  <c r="AA19" i="25"/>
  <c r="Z104" i="25"/>
  <c r="Q35" i="20"/>
  <c r="Q36" i="20" s="1"/>
  <c r="Q38" i="20" s="1"/>
  <c r="Q17" i="20"/>
  <c r="Q3" i="11"/>
  <c r="Q3" i="13"/>
  <c r="Q3" i="6"/>
  <c r="Q3" i="20"/>
  <c r="Q3" i="25"/>
  <c r="Q3" i="8"/>
  <c r="Q3" i="21"/>
  <c r="Q3" i="10"/>
  <c r="Q3" i="4"/>
  <c r="Q3" i="3"/>
  <c r="O73" i="10"/>
  <c r="O75" i="10" s="1"/>
  <c r="O61" i="20" s="1"/>
  <c r="R55" i="2"/>
  <c r="R56" i="2" s="1"/>
  <c r="R26" i="2"/>
  <c r="R28" i="2" s="1"/>
  <c r="R4" i="2" s="1"/>
  <c r="R43" i="2"/>
  <c r="R44" i="2" s="1"/>
  <c r="R47" i="2" s="1"/>
  <c r="R2" i="2"/>
  <c r="R39" i="2"/>
  <c r="R40" i="2" s="1"/>
  <c r="S84" i="3"/>
  <c r="S85" i="3" s="1"/>
  <c r="S357" i="3"/>
  <c r="S359" i="3" s="1"/>
  <c r="W25" i="4"/>
  <c r="X29" i="4"/>
  <c r="W21" i="4"/>
  <c r="U146" i="8"/>
  <c r="U117" i="8"/>
  <c r="U169" i="3"/>
  <c r="U171" i="3" s="1"/>
  <c r="U174" i="3" s="1"/>
  <c r="U176" i="3" s="1"/>
  <c r="U214" i="3"/>
  <c r="U215" i="3" s="1"/>
  <c r="U310" i="3" s="1"/>
  <c r="AA84" i="25"/>
  <c r="Z94" i="25"/>
  <c r="Z95" i="25" s="1"/>
  <c r="Z105" i="25" s="1"/>
  <c r="T80" i="3"/>
  <c r="T309" i="3"/>
  <c r="J61" i="20"/>
  <c r="V118" i="3"/>
  <c r="V198" i="3"/>
  <c r="V199" i="3" s="1"/>
  <c r="V300" i="3" s="1"/>
  <c r="V109" i="8"/>
  <c r="V110" i="8" s="1"/>
  <c r="V103" i="8"/>
  <c r="V72" i="8"/>
  <c r="V74" i="8" s="1"/>
  <c r="Y107" i="25"/>
  <c r="Y117" i="25" s="1"/>
  <c r="P86" i="11"/>
  <c r="P88" i="11" s="1"/>
  <c r="P65" i="20" s="1"/>
  <c r="X59" i="3"/>
  <c r="X74" i="3"/>
  <c r="O59" i="21"/>
  <c r="O61" i="21" s="1"/>
  <c r="P89" i="20"/>
  <c r="P90" i="20" s="1"/>
  <c r="P92" i="20" s="1"/>
  <c r="P60" i="21"/>
  <c r="P61" i="21" s="1"/>
  <c r="P63" i="21" s="1"/>
  <c r="P73" i="20" s="1"/>
  <c r="P39" i="20"/>
  <c r="P40" i="20" s="1"/>
  <c r="P42" i="20" s="1"/>
  <c r="P22" i="20"/>
  <c r="P23" i="20" s="1"/>
  <c r="P25" i="20" s="1"/>
  <c r="P42" i="13"/>
  <c r="P65" i="10"/>
  <c r="P72" i="10"/>
  <c r="P125" i="8"/>
  <c r="P126" i="8" s="1"/>
  <c r="P85" i="11"/>
  <c r="P78" i="20"/>
  <c r="P79" i="20" s="1"/>
  <c r="P81" i="20" s="1"/>
  <c r="P28" i="21"/>
  <c r="P29" i="21" s="1"/>
  <c r="P18" i="21"/>
  <c r="P19" i="21" s="1"/>
  <c r="P48" i="21"/>
  <c r="P49" i="21" s="1"/>
  <c r="P38" i="21"/>
  <c r="P39" i="21" s="1"/>
  <c r="Q20" i="20" l="1"/>
  <c r="S28" i="8"/>
  <c r="S38" i="8"/>
  <c r="P128" i="8"/>
  <c r="X19" i="13"/>
  <c r="X20" i="13" s="1"/>
  <c r="X32" i="13" s="1"/>
  <c r="X24" i="11"/>
  <c r="X20" i="10"/>
  <c r="X9" i="13"/>
  <c r="Z5" i="11"/>
  <c r="Z5" i="10"/>
  <c r="Z5" i="25"/>
  <c r="Z5" i="21"/>
  <c r="Z5" i="6"/>
  <c r="Z5" i="4"/>
  <c r="Z5" i="8"/>
  <c r="Z5" i="20"/>
  <c r="Z5" i="13"/>
  <c r="Z5" i="3"/>
  <c r="N69" i="20"/>
  <c r="V146" i="8"/>
  <c r="V117" i="8"/>
  <c r="R81" i="11"/>
  <c r="R82" i="11" s="1"/>
  <c r="R84" i="11" s="1"/>
  <c r="R11" i="13"/>
  <c r="R12" i="13" s="1"/>
  <c r="R137" i="8"/>
  <c r="R38" i="13"/>
  <c r="R39" i="13" s="1"/>
  <c r="R41" i="13" s="1"/>
  <c r="R121" i="8"/>
  <c r="R122" i="8" s="1"/>
  <c r="R124" i="8" s="1"/>
  <c r="R147" i="8"/>
  <c r="R148" i="8" s="1"/>
  <c r="R61" i="10"/>
  <c r="R62" i="10" s="1"/>
  <c r="R64" i="10" s="1"/>
  <c r="R30" i="20"/>
  <c r="R12" i="20"/>
  <c r="R46" i="2"/>
  <c r="R142" i="8"/>
  <c r="R143" i="8" s="1"/>
  <c r="AA104" i="25"/>
  <c r="AA98" i="25"/>
  <c r="AB19" i="25"/>
  <c r="AA100" i="25"/>
  <c r="AB45" i="25"/>
  <c r="Z27" i="4"/>
  <c r="AA31" i="4"/>
  <c r="Z23" i="4"/>
  <c r="U308" i="3"/>
  <c r="U79" i="3"/>
  <c r="O65" i="20"/>
  <c r="T51" i="2"/>
  <c r="T52" i="2" s="1"/>
  <c r="T18" i="2"/>
  <c r="T19" i="2" s="1"/>
  <c r="U15" i="2"/>
  <c r="W32" i="11"/>
  <c r="W31" i="11"/>
  <c r="W28" i="11"/>
  <c r="W30" i="11"/>
  <c r="W29" i="11"/>
  <c r="W25" i="11"/>
  <c r="W75" i="11" s="1"/>
  <c r="AA5" i="2"/>
  <c r="AA10" i="2"/>
  <c r="AB9" i="2"/>
  <c r="P99" i="8"/>
  <c r="P102" i="8" s="1"/>
  <c r="P104" i="8" s="1"/>
  <c r="Q56" i="21"/>
  <c r="P66" i="10"/>
  <c r="P68" i="10" s="1"/>
  <c r="U357" i="3"/>
  <c r="U84" i="3"/>
  <c r="V214" i="3"/>
  <c r="V215" i="3" s="1"/>
  <c r="V310" i="3" s="1"/>
  <c r="V169" i="3"/>
  <c r="V171" i="3" s="1"/>
  <c r="V174" i="3" s="1"/>
  <c r="V176" i="3" s="1"/>
  <c r="AA93" i="25"/>
  <c r="AA88" i="25"/>
  <c r="AB32" i="25"/>
  <c r="T81" i="3"/>
  <c r="Z90" i="25"/>
  <c r="Z99" i="25" s="1"/>
  <c r="Z101" i="25" s="1"/>
  <c r="Z111" i="25" s="1"/>
  <c r="R14" i="20"/>
  <c r="R16" i="20" s="1"/>
  <c r="R52" i="21"/>
  <c r="R17" i="21"/>
  <c r="R4" i="25"/>
  <c r="R4" i="4"/>
  <c r="R4" i="20"/>
  <c r="R4" i="6"/>
  <c r="R4" i="21"/>
  <c r="R4" i="8"/>
  <c r="R4" i="10"/>
  <c r="R4" i="11"/>
  <c r="R4" i="3"/>
  <c r="R4" i="13"/>
  <c r="R71" i="2"/>
  <c r="V308" i="3"/>
  <c r="V79" i="3"/>
  <c r="W205" i="3"/>
  <c r="W206" i="3" s="1"/>
  <c r="W348" i="3" s="1"/>
  <c r="W129" i="3"/>
  <c r="D14" i="26"/>
  <c r="B15" i="26"/>
  <c r="AA106" i="25"/>
  <c r="AB71" i="25"/>
  <c r="X66" i="3"/>
  <c r="X51" i="3"/>
  <c r="Q12" i="13"/>
  <c r="U85" i="3"/>
  <c r="Y12" i="4"/>
  <c r="Y13" i="4"/>
  <c r="Z14" i="4"/>
  <c r="O63" i="21"/>
  <c r="Y119" i="25"/>
  <c r="Y68" i="4" s="1"/>
  <c r="Y71" i="4" s="1"/>
  <c r="Y118" i="25"/>
  <c r="Y69" i="4" s="1"/>
  <c r="Y72" i="4" s="1"/>
  <c r="AB84" i="25"/>
  <c r="AA94" i="25"/>
  <c r="AA95" i="25" s="1"/>
  <c r="AA105" i="25" s="1"/>
  <c r="W72" i="3"/>
  <c r="W75" i="3" s="1"/>
  <c r="W57" i="3"/>
  <c r="W60" i="3" s="1"/>
  <c r="R17" i="20"/>
  <c r="R35" i="20"/>
  <c r="R36" i="20" s="1"/>
  <c r="R38" i="20" s="1"/>
  <c r="X54" i="11"/>
  <c r="X47" i="10"/>
  <c r="X48" i="10" s="1"/>
  <c r="X36" i="10"/>
  <c r="X25" i="13"/>
  <c r="X26" i="13" s="1"/>
  <c r="X33" i="13" s="1"/>
  <c r="X10" i="13"/>
  <c r="R2" i="8"/>
  <c r="R2" i="3"/>
  <c r="R2" i="13"/>
  <c r="R2" i="21"/>
  <c r="R2" i="4"/>
  <c r="R2" i="20"/>
  <c r="R2" i="25"/>
  <c r="R2" i="11"/>
  <c r="R2" i="6"/>
  <c r="R2" i="10"/>
  <c r="Y59" i="3"/>
  <c r="Y74" i="3"/>
  <c r="V77" i="11"/>
  <c r="S26" i="2"/>
  <c r="S28" i="2" s="1"/>
  <c r="S4" i="2" s="1"/>
  <c r="S55" i="2"/>
  <c r="S56" i="2" s="1"/>
  <c r="S2" i="2"/>
  <c r="S43" i="2"/>
  <c r="S44" i="2" s="1"/>
  <c r="S47" i="2" s="1"/>
  <c r="S39" i="2"/>
  <c r="S40" i="2" s="1"/>
  <c r="V57" i="11"/>
  <c r="R39" i="8"/>
  <c r="R90" i="8" s="1"/>
  <c r="R93" i="8" s="1"/>
  <c r="R98" i="8" s="1"/>
  <c r="R99" i="8" s="1"/>
  <c r="R102" i="8" s="1"/>
  <c r="R104" i="8" s="1"/>
  <c r="R132" i="8" s="1"/>
  <c r="R134" i="8" s="1"/>
  <c r="R136" i="8" s="1"/>
  <c r="Z27" i="2"/>
  <c r="Z14" i="2"/>
  <c r="S39" i="8"/>
  <c r="S90" i="8" s="1"/>
  <c r="S93" i="8" s="1"/>
  <c r="S98" i="8" s="1"/>
  <c r="W72" i="8"/>
  <c r="W74" i="8" s="1"/>
  <c r="W103" i="8"/>
  <c r="W109" i="8"/>
  <c r="W110" i="8" s="1"/>
  <c r="W37" i="10"/>
  <c r="W38" i="10" s="1"/>
  <c r="W170" i="3"/>
  <c r="W146" i="3"/>
  <c r="W124" i="3"/>
  <c r="W135" i="3"/>
  <c r="W15" i="10"/>
  <c r="W16" i="10" s="1"/>
  <c r="W24" i="10" s="1"/>
  <c r="W25" i="10" s="1"/>
  <c r="W54" i="10" s="1"/>
  <c r="W56" i="10" s="1"/>
  <c r="W60" i="10" s="1"/>
  <c r="W151" i="3"/>
  <c r="W250" i="3"/>
  <c r="W251" i="3" s="1"/>
  <c r="W299" i="3" s="1"/>
  <c r="W119" i="3"/>
  <c r="W130" i="3"/>
  <c r="X62" i="2"/>
  <c r="W186" i="3"/>
  <c r="W157" i="3"/>
  <c r="W256" i="3"/>
  <c r="W257" i="3" s="1"/>
  <c r="W347" i="3" s="1"/>
  <c r="W111" i="3"/>
  <c r="W100" i="3"/>
  <c r="W32" i="10"/>
  <c r="W33" i="10" s="1"/>
  <c r="W40" i="10" s="1"/>
  <c r="W41" i="10" s="1"/>
  <c r="W55" i="10" s="1"/>
  <c r="W21" i="10"/>
  <c r="W22" i="10" s="1"/>
  <c r="W162" i="3"/>
  <c r="W175" i="3"/>
  <c r="W106" i="3"/>
  <c r="W107" i="3" s="1"/>
  <c r="W110" i="3" s="1"/>
  <c r="W112" i="3" s="1"/>
  <c r="W345" i="3" s="1"/>
  <c r="W95" i="3"/>
  <c r="W96" i="3" s="1"/>
  <c r="W99" i="3" s="1"/>
  <c r="W101" i="3" s="1"/>
  <c r="W297" i="3" s="1"/>
  <c r="W301" i="3" s="1"/>
  <c r="W303" i="3" s="1"/>
  <c r="W305" i="3" s="1"/>
  <c r="W17" i="8" s="1"/>
  <c r="W181" i="3"/>
  <c r="V221" i="3"/>
  <c r="V222" i="3" s="1"/>
  <c r="V358" i="3" s="1"/>
  <c r="V180" i="3"/>
  <c r="V182" i="3" s="1"/>
  <c r="V185" i="3" s="1"/>
  <c r="V187" i="3" s="1"/>
  <c r="X58" i="3"/>
  <c r="X73" i="3"/>
  <c r="T311" i="3"/>
  <c r="T18" i="8" s="1"/>
  <c r="W61" i="11"/>
  <c r="W62" i="11"/>
  <c r="W60" i="11"/>
  <c r="W58" i="11"/>
  <c r="W55" i="11"/>
  <c r="W76" i="11" s="1"/>
  <c r="W59" i="11"/>
  <c r="AB58" i="25"/>
  <c r="AA89" i="25"/>
  <c r="AA90" i="25" s="1"/>
  <c r="AA99" i="25" s="1"/>
  <c r="T85" i="3"/>
  <c r="R27" i="21"/>
  <c r="R53" i="21"/>
  <c r="R47" i="21"/>
  <c r="R55" i="21"/>
  <c r="X21" i="4"/>
  <c r="X25" i="4"/>
  <c r="Y29" i="4"/>
  <c r="U351" i="3"/>
  <c r="U353" i="3" s="1"/>
  <c r="U371" i="3"/>
  <c r="U373" i="3" s="1"/>
  <c r="V116" i="8"/>
  <c r="V118" i="8" s="1"/>
  <c r="V75" i="8"/>
  <c r="V141" i="8"/>
  <c r="V120" i="3"/>
  <c r="V123" i="3" s="1"/>
  <c r="V125" i="3" s="1"/>
  <c r="V298" i="3" s="1"/>
  <c r="V301" i="3" s="1"/>
  <c r="V303" i="3" s="1"/>
  <c r="V305" i="3" s="1"/>
  <c r="U309" i="3"/>
  <c r="U80" i="3"/>
  <c r="W50" i="3"/>
  <c r="W53" i="3" s="1"/>
  <c r="W145" i="3" s="1"/>
  <c r="W147" i="3" s="1"/>
  <c r="W150" i="3" s="1"/>
  <c r="W152" i="3" s="1"/>
  <c r="W65" i="3"/>
  <c r="W68" i="3" s="1"/>
  <c r="W156" i="3" s="1"/>
  <c r="W158" i="3" s="1"/>
  <c r="W161" i="3" s="1"/>
  <c r="W163" i="3" s="1"/>
  <c r="R48" i="2"/>
  <c r="R3" i="2" s="1"/>
  <c r="X14" i="10"/>
  <c r="Y52" i="3"/>
  <c r="Y67" i="3"/>
  <c r="V27" i="11"/>
  <c r="T19" i="8"/>
  <c r="T80" i="8" s="1"/>
  <c r="T82" i="8" s="1"/>
  <c r="T96" i="8" s="1"/>
  <c r="V158" i="3"/>
  <c r="V161" i="3" s="1"/>
  <c r="V163" i="3" s="1"/>
  <c r="S24" i="21"/>
  <c r="S25" i="21" s="1"/>
  <c r="S34" i="21"/>
  <c r="S35" i="21" s="1"/>
  <c r="S31" i="20"/>
  <c r="S14" i="21"/>
  <c r="S15" i="21" s="1"/>
  <c r="S13" i="20"/>
  <c r="S44" i="21"/>
  <c r="S45" i="21" s="1"/>
  <c r="S29" i="8"/>
  <c r="S85" i="8" s="1"/>
  <c r="S87" i="8" s="1"/>
  <c r="S97" i="8" s="1"/>
  <c r="W118" i="3"/>
  <c r="W120" i="3" s="1"/>
  <c r="W123" i="3" s="1"/>
  <c r="W125" i="3" s="1"/>
  <c r="W298" i="3" s="1"/>
  <c r="W198" i="3"/>
  <c r="W199" i="3" s="1"/>
  <c r="W300" i="3" s="1"/>
  <c r="Z107" i="25"/>
  <c r="Z117" i="25" s="1"/>
  <c r="N75" i="10"/>
  <c r="Z30" i="4"/>
  <c r="Y22" i="4"/>
  <c r="Y26" i="4"/>
  <c r="Q124" i="8"/>
  <c r="Q73" i="10"/>
  <c r="Q75" i="10" s="1"/>
  <c r="Q61" i="20" s="1"/>
  <c r="S17" i="8"/>
  <c r="S19" i="8" s="1"/>
  <c r="S80" i="8" s="1"/>
  <c r="S82" i="8" s="1"/>
  <c r="S96" i="8" s="1"/>
  <c r="U359" i="3"/>
  <c r="V131" i="3"/>
  <c r="V134" i="3" s="1"/>
  <c r="V136" i="3" s="1"/>
  <c r="V346" i="3" s="1"/>
  <c r="V349" i="3" s="1"/>
  <c r="T359" i="3"/>
  <c r="R54" i="21"/>
  <c r="R37" i="21"/>
  <c r="Q89" i="20"/>
  <c r="Q90" i="20" s="1"/>
  <c r="Q92" i="20" s="1"/>
  <c r="Q39" i="20"/>
  <c r="Q40" i="20" s="1"/>
  <c r="Q42" i="20" s="1"/>
  <c r="Q60" i="21"/>
  <c r="Q42" i="13"/>
  <c r="Q43" i="13" s="1"/>
  <c r="Q45" i="13" s="1"/>
  <c r="Q22" i="20"/>
  <c r="Q125" i="8"/>
  <c r="Q65" i="10"/>
  <c r="Q66" i="10" s="1"/>
  <c r="Q68" i="10" s="1"/>
  <c r="Q57" i="20" s="1"/>
  <c r="Q72" i="10"/>
  <c r="Q78" i="20"/>
  <c r="Q79" i="20" s="1"/>
  <c r="Q81" i="20" s="1"/>
  <c r="Q85" i="11"/>
  <c r="Q86" i="11" s="1"/>
  <c r="Q88" i="11" s="1"/>
  <c r="Q33" i="11"/>
  <c r="Q38" i="21"/>
  <c r="Q39" i="21" s="1"/>
  <c r="Q28" i="21"/>
  <c r="Q29" i="21" s="1"/>
  <c r="Q48" i="21"/>
  <c r="Q49" i="21" s="1"/>
  <c r="Q18" i="21"/>
  <c r="Q19" i="21" s="1"/>
  <c r="Q63" i="11"/>
  <c r="X15" i="3"/>
  <c r="X16" i="3" s="1"/>
  <c r="X94" i="3" s="1"/>
  <c r="X27" i="6"/>
  <c r="X33" i="6" s="1"/>
  <c r="X41" i="6" s="1"/>
  <c r="X45" i="6" s="1"/>
  <c r="X48" i="6" s="1"/>
  <c r="X32" i="3"/>
  <c r="X33" i="3" s="1"/>
  <c r="X105" i="3" s="1"/>
  <c r="X21" i="3"/>
  <c r="X22" i="3" s="1"/>
  <c r="X38" i="3"/>
  <c r="X39" i="3" s="1"/>
  <c r="V17" i="8" l="1"/>
  <c r="V371" i="3"/>
  <c r="V373" i="3" s="1"/>
  <c r="V37" i="8" s="1"/>
  <c r="V351" i="3"/>
  <c r="V353" i="3" s="1"/>
  <c r="V27" i="8" s="1"/>
  <c r="Q65" i="20"/>
  <c r="Q69" i="20"/>
  <c r="Z112" i="25"/>
  <c r="Z62" i="4" s="1"/>
  <c r="Z65" i="4" s="1"/>
  <c r="Z31" i="10" s="1"/>
  <c r="Z113" i="25"/>
  <c r="Z61" i="4" s="1"/>
  <c r="Z64" i="4" s="1"/>
  <c r="Z14" i="10" s="1"/>
  <c r="Q66" i="11"/>
  <c r="Q39" i="11"/>
  <c r="Q67" i="11"/>
  <c r="Q65" i="11"/>
  <c r="Q36" i="11"/>
  <c r="Q69" i="11"/>
  <c r="Q35" i="11"/>
  <c r="Q37" i="11"/>
  <c r="Q68" i="11"/>
  <c r="Q38" i="11"/>
  <c r="Q64" i="11"/>
  <c r="Q34" i="11"/>
  <c r="Q126" i="8"/>
  <c r="S14" i="20"/>
  <c r="S16" i="20" s="1"/>
  <c r="S53" i="21"/>
  <c r="S27" i="21"/>
  <c r="W83" i="3"/>
  <c r="W356" i="3"/>
  <c r="V120" i="8"/>
  <c r="AC58" i="25"/>
  <c r="AB89" i="25"/>
  <c r="W141" i="8"/>
  <c r="W116" i="8"/>
  <c r="W75" i="8"/>
  <c r="S11" i="13"/>
  <c r="S12" i="13" s="1"/>
  <c r="S38" i="13"/>
  <c r="S39" i="13" s="1"/>
  <c r="S41" i="13" s="1"/>
  <c r="S137" i="8"/>
  <c r="S121" i="8"/>
  <c r="S122" i="8" s="1"/>
  <c r="S46" i="2"/>
  <c r="S81" i="11"/>
  <c r="S82" i="11" s="1"/>
  <c r="S84" i="11" s="1"/>
  <c r="S142" i="8"/>
  <c r="S143" i="8" s="1"/>
  <c r="S30" i="20"/>
  <c r="S12" i="20"/>
  <c r="S147" i="8"/>
  <c r="S148" i="8" s="1"/>
  <c r="S61" i="10"/>
  <c r="S62" i="10" s="1"/>
  <c r="S64" i="10" s="1"/>
  <c r="S4" i="11"/>
  <c r="S4" i="8"/>
  <c r="S4" i="21"/>
  <c r="S4" i="10"/>
  <c r="S4" i="4"/>
  <c r="S4" i="13"/>
  <c r="S4" i="3"/>
  <c r="S4" i="25"/>
  <c r="S4" i="6"/>
  <c r="S4" i="20"/>
  <c r="S71" i="2"/>
  <c r="X62" i="11"/>
  <c r="X60" i="11"/>
  <c r="X61" i="11"/>
  <c r="X58" i="11"/>
  <c r="X55" i="11"/>
  <c r="X76" i="11" s="1"/>
  <c r="X59" i="11"/>
  <c r="W169" i="3"/>
  <c r="W171" i="3" s="1"/>
  <c r="W174" i="3" s="1"/>
  <c r="W176" i="3" s="1"/>
  <c r="W214" i="3"/>
  <c r="W215" i="3" s="1"/>
  <c r="W310" i="3" s="1"/>
  <c r="Y47" i="10"/>
  <c r="Y48" i="10" s="1"/>
  <c r="Y10" i="13"/>
  <c r="Y36" i="10"/>
  <c r="Y25" i="13"/>
  <c r="Y26" i="13" s="1"/>
  <c r="Y33" i="13" s="1"/>
  <c r="Y54" i="11"/>
  <c r="B16" i="26"/>
  <c r="D15" i="26"/>
  <c r="R18" i="20"/>
  <c r="AC32" i="25"/>
  <c r="AB88" i="25"/>
  <c r="AB93" i="25"/>
  <c r="Q59" i="21"/>
  <c r="Q61" i="21" s="1"/>
  <c r="AA27" i="2"/>
  <c r="AA14" i="2"/>
  <c r="W27" i="11"/>
  <c r="Z67" i="3"/>
  <c r="Z52" i="3"/>
  <c r="AA101" i="25"/>
  <c r="AA111" i="25" s="1"/>
  <c r="R138" i="8"/>
  <c r="R71" i="10" s="1"/>
  <c r="X72" i="8"/>
  <c r="X74" i="8" s="1"/>
  <c r="X109" i="8"/>
  <c r="X110" i="8" s="1"/>
  <c r="X103" i="8"/>
  <c r="T38" i="8"/>
  <c r="T39" i="8" s="1"/>
  <c r="T90" i="8" s="1"/>
  <c r="T93" i="8" s="1"/>
  <c r="T98" i="8" s="1"/>
  <c r="T28" i="8"/>
  <c r="T29" i="8" s="1"/>
  <c r="T85" i="8" s="1"/>
  <c r="T87" i="8" s="1"/>
  <c r="T97" i="8" s="1"/>
  <c r="S99" i="8"/>
  <c r="S102" i="8" s="1"/>
  <c r="S104" i="8" s="1"/>
  <c r="S132" i="8" s="1"/>
  <c r="S134" i="8" s="1"/>
  <c r="S136" i="8" s="1"/>
  <c r="Y58" i="3"/>
  <c r="Y73" i="3"/>
  <c r="N61" i="20"/>
  <c r="S52" i="21"/>
  <c r="S17" i="21"/>
  <c r="V356" i="3"/>
  <c r="V83" i="3"/>
  <c r="W79" i="3"/>
  <c r="W308" i="3"/>
  <c r="Y25" i="4"/>
  <c r="Y21" i="4"/>
  <c r="Z29" i="4"/>
  <c r="W57" i="11"/>
  <c r="V84" i="3"/>
  <c r="V357" i="3"/>
  <c r="S48" i="2"/>
  <c r="S3" i="2" s="1"/>
  <c r="W221" i="3"/>
  <c r="W222" i="3" s="1"/>
  <c r="W358" i="3" s="1"/>
  <c r="W180" i="3"/>
  <c r="W182" i="3" s="1"/>
  <c r="W185" i="3" s="1"/>
  <c r="W187" i="3" s="1"/>
  <c r="Y20" i="10"/>
  <c r="Y19" i="13"/>
  <c r="Y20" i="13" s="1"/>
  <c r="Y32" i="13" s="1"/>
  <c r="Y34" i="13" s="1"/>
  <c r="Y37" i="13" s="1"/>
  <c r="Y24" i="11"/>
  <c r="Y9" i="13"/>
  <c r="Z12" i="4"/>
  <c r="Z13" i="4"/>
  <c r="AA14" i="4"/>
  <c r="R60" i="21"/>
  <c r="R22" i="20"/>
  <c r="R39" i="20"/>
  <c r="R42" i="13"/>
  <c r="R125" i="8"/>
  <c r="R89" i="20"/>
  <c r="R90" i="20" s="1"/>
  <c r="R92" i="20" s="1"/>
  <c r="R65" i="10"/>
  <c r="R66" i="10" s="1"/>
  <c r="R68" i="10" s="1"/>
  <c r="R72" i="10"/>
  <c r="R85" i="11"/>
  <c r="R78" i="20"/>
  <c r="R79" i="20" s="1"/>
  <c r="R81" i="20" s="1"/>
  <c r="R33" i="11"/>
  <c r="R48" i="21"/>
  <c r="R63" i="11"/>
  <c r="R18" i="21"/>
  <c r="R38" i="21"/>
  <c r="R28" i="21"/>
  <c r="R29" i="21" s="1"/>
  <c r="AA5" i="13"/>
  <c r="AA5" i="4"/>
  <c r="AA5" i="25"/>
  <c r="AA5" i="10"/>
  <c r="AA5" i="3"/>
  <c r="AA5" i="6"/>
  <c r="AA5" i="21"/>
  <c r="AA5" i="11"/>
  <c r="AA5" i="20"/>
  <c r="AA5" i="8"/>
  <c r="U51" i="2"/>
  <c r="U52" i="2" s="1"/>
  <c r="U18" i="2"/>
  <c r="U19" i="2" s="1"/>
  <c r="V15" i="2"/>
  <c r="AA23" i="4"/>
  <c r="AA27" i="4"/>
  <c r="AB31" i="4"/>
  <c r="AC19" i="25"/>
  <c r="AB98" i="25"/>
  <c r="AB104" i="25"/>
  <c r="X129" i="3"/>
  <c r="X205" i="3"/>
  <c r="X206" i="3" s="1"/>
  <c r="X348" i="3" s="1"/>
  <c r="Y66" i="3"/>
  <c r="Y51" i="3"/>
  <c r="Z119" i="25"/>
  <c r="Z68" i="4" s="1"/>
  <c r="Z71" i="4" s="1"/>
  <c r="Z118" i="25"/>
  <c r="Z69" i="4" s="1"/>
  <c r="Z72" i="4" s="1"/>
  <c r="T99" i="8"/>
  <c r="T102" i="8" s="1"/>
  <c r="T104" i="8" s="1"/>
  <c r="T132" i="8" s="1"/>
  <c r="T134" i="8" s="1"/>
  <c r="T136" i="8" s="1"/>
  <c r="U37" i="8"/>
  <c r="X57" i="3"/>
  <c r="X60" i="3" s="1"/>
  <c r="X72" i="3"/>
  <c r="X75" i="3" s="1"/>
  <c r="W146" i="8"/>
  <c r="W117" i="8"/>
  <c r="S2" i="4"/>
  <c r="S2" i="20"/>
  <c r="S2" i="3"/>
  <c r="S2" i="6"/>
  <c r="S2" i="25"/>
  <c r="S2" i="21"/>
  <c r="S2" i="8"/>
  <c r="S2" i="10"/>
  <c r="S2" i="11"/>
  <c r="S2" i="13"/>
  <c r="V80" i="11"/>
  <c r="R40" i="20"/>
  <c r="R42" i="20" s="1"/>
  <c r="AC71" i="25"/>
  <c r="AB106" i="25"/>
  <c r="W131" i="3"/>
  <c r="W134" i="3" s="1"/>
  <c r="W136" i="3" s="1"/>
  <c r="W346" i="3" s="1"/>
  <c r="W349" i="3" s="1"/>
  <c r="R19" i="21"/>
  <c r="P132" i="8"/>
  <c r="P134" i="8" s="1"/>
  <c r="T39" i="2"/>
  <c r="T40" i="2" s="1"/>
  <c r="T2" i="2"/>
  <c r="T26" i="2"/>
  <c r="T28" i="2" s="1"/>
  <c r="T4" i="2" s="1"/>
  <c r="T43" i="2"/>
  <c r="T44" i="2" s="1"/>
  <c r="T47" i="2" s="1"/>
  <c r="T55" i="2"/>
  <c r="T56" i="2" s="1"/>
  <c r="U81" i="3"/>
  <c r="Z74" i="3"/>
  <c r="Z59" i="3"/>
  <c r="R126" i="8"/>
  <c r="R128" i="8" s="1"/>
  <c r="R51" i="20" s="1"/>
  <c r="R86" i="11"/>
  <c r="R88" i="11" s="1"/>
  <c r="R65" i="20" s="1"/>
  <c r="X25" i="11"/>
  <c r="X75" i="11" s="1"/>
  <c r="X77" i="11" s="1"/>
  <c r="X80" i="11" s="1"/>
  <c r="X32" i="11"/>
  <c r="X30" i="11"/>
  <c r="X28" i="11"/>
  <c r="X31" i="11"/>
  <c r="X29" i="11"/>
  <c r="P51" i="20"/>
  <c r="X96" i="3"/>
  <c r="X99" i="3" s="1"/>
  <c r="X198" i="3"/>
  <c r="X199" i="3" s="1"/>
  <c r="X300" i="3" s="1"/>
  <c r="X118" i="3"/>
  <c r="X120" i="3" s="1"/>
  <c r="X123" i="3" s="1"/>
  <c r="R39" i="21"/>
  <c r="U38" i="8"/>
  <c r="U28" i="8"/>
  <c r="Z22" i="4"/>
  <c r="Z26" i="4"/>
  <c r="AA30" i="4"/>
  <c r="S55" i="21"/>
  <c r="S47" i="21"/>
  <c r="S37" i="21"/>
  <c r="S54" i="21"/>
  <c r="R3" i="25"/>
  <c r="R3" i="8"/>
  <c r="R3" i="21"/>
  <c r="R3" i="13"/>
  <c r="R3" i="3"/>
  <c r="R3" i="20"/>
  <c r="R3" i="4"/>
  <c r="R3" i="11"/>
  <c r="R3" i="6"/>
  <c r="R3" i="10"/>
  <c r="U27" i="8"/>
  <c r="U29" i="8" s="1"/>
  <c r="U85" i="8" s="1"/>
  <c r="U87" i="8" s="1"/>
  <c r="U97" i="8" s="1"/>
  <c r="X50" i="3"/>
  <c r="X53" i="3" s="1"/>
  <c r="X145" i="3" s="1"/>
  <c r="X147" i="3" s="1"/>
  <c r="X150" i="3" s="1"/>
  <c r="X65" i="3"/>
  <c r="X68" i="3" s="1"/>
  <c r="X156" i="3" s="1"/>
  <c r="X158" i="3" s="1"/>
  <c r="X161" i="3" s="1"/>
  <c r="R49" i="21"/>
  <c r="X151" i="3"/>
  <c r="X181" i="3"/>
  <c r="X250" i="3"/>
  <c r="X251" i="3" s="1"/>
  <c r="X299" i="3" s="1"/>
  <c r="X130" i="3"/>
  <c r="X111" i="3"/>
  <c r="X32" i="10"/>
  <c r="X33" i="10" s="1"/>
  <c r="X40" i="10" s="1"/>
  <c r="X41" i="10" s="1"/>
  <c r="X55" i="10" s="1"/>
  <c r="X21" i="10"/>
  <c r="X22" i="10" s="1"/>
  <c r="X146" i="3"/>
  <c r="X256" i="3"/>
  <c r="X257" i="3" s="1"/>
  <c r="X347" i="3" s="1"/>
  <c r="X100" i="3"/>
  <c r="X106" i="3"/>
  <c r="X107" i="3" s="1"/>
  <c r="X110" i="3" s="1"/>
  <c r="X112" i="3" s="1"/>
  <c r="X345" i="3" s="1"/>
  <c r="X95" i="3"/>
  <c r="X170" i="3"/>
  <c r="X186" i="3"/>
  <c r="X124" i="3"/>
  <c r="X15" i="10"/>
  <c r="X16" i="10" s="1"/>
  <c r="X24" i="10" s="1"/>
  <c r="X25" i="10" s="1"/>
  <c r="X54" i="10" s="1"/>
  <c r="X56" i="10" s="1"/>
  <c r="X60" i="10" s="1"/>
  <c r="X162" i="3"/>
  <c r="X135" i="3"/>
  <c r="X175" i="3"/>
  <c r="X119" i="3"/>
  <c r="X37" i="10"/>
  <c r="X38" i="10" s="1"/>
  <c r="Y62" i="2"/>
  <c r="X157" i="3"/>
  <c r="S17" i="20"/>
  <c r="S35" i="20"/>
  <c r="S36" i="20" s="1"/>
  <c r="S38" i="20" s="1"/>
  <c r="AC84" i="25"/>
  <c r="AB94" i="25"/>
  <c r="AB95" i="25" s="1"/>
  <c r="AB105" i="25" s="1"/>
  <c r="O73" i="20"/>
  <c r="Y27" i="6"/>
  <c r="Y33" i="6" s="1"/>
  <c r="Y41" i="6" s="1"/>
  <c r="Y45" i="6" s="1"/>
  <c r="Y48" i="6" s="1"/>
  <c r="Y32" i="3"/>
  <c r="Y33" i="3" s="1"/>
  <c r="Y105" i="3" s="1"/>
  <c r="Y21" i="3"/>
  <c r="Y22" i="3" s="1"/>
  <c r="Y38" i="3"/>
  <c r="Y39" i="3" s="1"/>
  <c r="Y15" i="3"/>
  <c r="Y16" i="3" s="1"/>
  <c r="Y94" i="3" s="1"/>
  <c r="AA107" i="25"/>
  <c r="AA117" i="25" s="1"/>
  <c r="R56" i="21"/>
  <c r="V309" i="3"/>
  <c r="V311" i="3" s="1"/>
  <c r="V18" i="8" s="1"/>
  <c r="V80" i="3"/>
  <c r="V81" i="3" s="1"/>
  <c r="P57" i="20"/>
  <c r="AB5" i="2"/>
  <c r="AC9" i="2"/>
  <c r="AB10" i="2"/>
  <c r="W77" i="11"/>
  <c r="W80" i="11" s="1"/>
  <c r="T31" i="20"/>
  <c r="T44" i="21"/>
  <c r="T45" i="21" s="1"/>
  <c r="T13" i="20"/>
  <c r="T34" i="21"/>
  <c r="T35" i="21" s="1"/>
  <c r="T24" i="21"/>
  <c r="T25" i="21" s="1"/>
  <c r="T14" i="21"/>
  <c r="T15" i="21" s="1"/>
  <c r="U311" i="3"/>
  <c r="U18" i="8" s="1"/>
  <c r="U19" i="8" s="1"/>
  <c r="U80" i="8" s="1"/>
  <c r="U82" i="8" s="1"/>
  <c r="U96" i="8" s="1"/>
  <c r="AB100" i="25"/>
  <c r="AC45" i="25"/>
  <c r="R43" i="13"/>
  <c r="R45" i="13" s="1"/>
  <c r="R69" i="20" s="1"/>
  <c r="X34" i="13"/>
  <c r="X37" i="13" s="1"/>
  <c r="Q23" i="20"/>
  <c r="Q25" i="20" s="1"/>
  <c r="W351" i="3" l="1"/>
  <c r="W353" i="3" s="1"/>
  <c r="W371" i="3"/>
  <c r="W373" i="3" s="1"/>
  <c r="R57" i="20"/>
  <c r="R59" i="21"/>
  <c r="R66" i="21"/>
  <c r="R67" i="21" s="1"/>
  <c r="Y118" i="3"/>
  <c r="Y198" i="3"/>
  <c r="Y199" i="3" s="1"/>
  <c r="Y300" i="3" s="1"/>
  <c r="Y37" i="10"/>
  <c r="Y181" i="3"/>
  <c r="Y186" i="3"/>
  <c r="Y250" i="3"/>
  <c r="Y251" i="3" s="1"/>
  <c r="Y299" i="3" s="1"/>
  <c r="Y256" i="3"/>
  <c r="Y257" i="3" s="1"/>
  <c r="Y347" i="3" s="1"/>
  <c r="Y130" i="3"/>
  <c r="Y119" i="3"/>
  <c r="Y111" i="3"/>
  <c r="Y146" i="3"/>
  <c r="Y162" i="3"/>
  <c r="Y100" i="3"/>
  <c r="Y106" i="3"/>
  <c r="Y21" i="10"/>
  <c r="Y170" i="3"/>
  <c r="Y151" i="3"/>
  <c r="Y124" i="3"/>
  <c r="Y15" i="10"/>
  <c r="Y16" i="10" s="1"/>
  <c r="Y24" i="10" s="1"/>
  <c r="Y25" i="10" s="1"/>
  <c r="Y54" i="10" s="1"/>
  <c r="Y95" i="3"/>
  <c r="Y135" i="3"/>
  <c r="Y175" i="3"/>
  <c r="Y32" i="10"/>
  <c r="Y33" i="10" s="1"/>
  <c r="Y40" i="10" s="1"/>
  <c r="Y41" i="10" s="1"/>
  <c r="Y55" i="10" s="1"/>
  <c r="Z62" i="2"/>
  <c r="Y157" i="3"/>
  <c r="X163" i="3"/>
  <c r="Z73" i="3"/>
  <c r="Z58" i="3"/>
  <c r="T2" i="3"/>
  <c r="T2" i="21"/>
  <c r="T2" i="6"/>
  <c r="T2" i="10"/>
  <c r="T2" i="4"/>
  <c r="T2" i="25"/>
  <c r="T2" i="13"/>
  <c r="T2" i="8"/>
  <c r="T2" i="20"/>
  <c r="T2" i="11"/>
  <c r="P136" i="8"/>
  <c r="P138" i="8" s="1"/>
  <c r="AB107" i="25"/>
  <c r="AB117" i="25" s="1"/>
  <c r="U39" i="8"/>
  <c r="U90" i="8" s="1"/>
  <c r="U93" i="8" s="1"/>
  <c r="U98" i="8" s="1"/>
  <c r="AB23" i="4"/>
  <c r="AB27" i="4"/>
  <c r="AC31" i="4"/>
  <c r="U39" i="2"/>
  <c r="U40" i="2" s="1"/>
  <c r="U26" i="2"/>
  <c r="U28" i="2" s="1"/>
  <c r="U4" i="2" s="1"/>
  <c r="U43" i="2"/>
  <c r="U44" i="2" s="1"/>
  <c r="U47" i="2" s="1"/>
  <c r="U55" i="2"/>
  <c r="U56" i="2" s="1"/>
  <c r="U2" i="2"/>
  <c r="Z21" i="3"/>
  <c r="Z22" i="3" s="1"/>
  <c r="Z27" i="6"/>
  <c r="Z33" i="6" s="1"/>
  <c r="Z41" i="6" s="1"/>
  <c r="Z45" i="6" s="1"/>
  <c r="Z48" i="6" s="1"/>
  <c r="Z38" i="3"/>
  <c r="Z39" i="3" s="1"/>
  <c r="Z15" i="3"/>
  <c r="Z16" i="3" s="1"/>
  <c r="Z94" i="3" s="1"/>
  <c r="Z32" i="3"/>
  <c r="Z33" i="3" s="1"/>
  <c r="Z105" i="3" s="1"/>
  <c r="Y22" i="10"/>
  <c r="Y72" i="3"/>
  <c r="Y75" i="3" s="1"/>
  <c r="Y57" i="3"/>
  <c r="Y60" i="3" s="1"/>
  <c r="V85" i="3"/>
  <c r="X117" i="8"/>
  <c r="X146" i="8"/>
  <c r="AA112" i="25"/>
  <c r="AA62" i="4" s="1"/>
  <c r="AA65" i="4" s="1"/>
  <c r="AA31" i="10" s="1"/>
  <c r="AA113" i="25"/>
  <c r="AA61" i="4" s="1"/>
  <c r="AA64" i="4" s="1"/>
  <c r="AA14" i="10" s="1"/>
  <c r="AC93" i="25"/>
  <c r="AD32" i="25"/>
  <c r="AC88" i="25"/>
  <c r="Y55" i="11"/>
  <c r="Y76" i="11" s="1"/>
  <c r="Y62" i="11"/>
  <c r="Y60" i="11"/>
  <c r="Y61" i="11"/>
  <c r="Y58" i="11"/>
  <c r="Y59" i="11"/>
  <c r="X57" i="11"/>
  <c r="S138" i="8"/>
  <c r="S71" i="10" s="1"/>
  <c r="W118" i="8"/>
  <c r="W120" i="8" s="1"/>
  <c r="AB90" i="25"/>
  <c r="AB99" i="25" s="1"/>
  <c r="S18" i="20"/>
  <c r="S20" i="20" s="1"/>
  <c r="U99" i="8"/>
  <c r="U102" i="8" s="1"/>
  <c r="U104" i="8" s="1"/>
  <c r="U132" i="8" s="1"/>
  <c r="U134" i="8" s="1"/>
  <c r="U136" i="8" s="1"/>
  <c r="Y107" i="3"/>
  <c r="Y110" i="3" s="1"/>
  <c r="Y112" i="3" s="1"/>
  <c r="Y345" i="3" s="1"/>
  <c r="X152" i="3"/>
  <c r="Z66" i="3"/>
  <c r="Z51" i="3"/>
  <c r="X125" i="3"/>
  <c r="X298" i="3" s="1"/>
  <c r="T35" i="20"/>
  <c r="T36" i="20" s="1"/>
  <c r="T38" i="20" s="1"/>
  <c r="T17" i="20"/>
  <c r="T46" i="2"/>
  <c r="T11" i="13"/>
  <c r="T12" i="13" s="1"/>
  <c r="T121" i="8"/>
  <c r="T122" i="8" s="1"/>
  <c r="T124" i="8" s="1"/>
  <c r="T38" i="13"/>
  <c r="T39" i="13" s="1"/>
  <c r="T41" i="13" s="1"/>
  <c r="T137" i="8"/>
  <c r="T138" i="8" s="1"/>
  <c r="T71" i="10" s="1"/>
  <c r="T142" i="8"/>
  <c r="T143" i="8" s="1"/>
  <c r="T12" i="20"/>
  <c r="T147" i="8"/>
  <c r="T148" i="8" s="1"/>
  <c r="T61" i="10"/>
  <c r="T62" i="10" s="1"/>
  <c r="T64" i="10" s="1"/>
  <c r="T81" i="11"/>
  <c r="T82" i="11" s="1"/>
  <c r="T84" i="11" s="1"/>
  <c r="T30" i="20"/>
  <c r="AD71" i="25"/>
  <c r="AC106" i="25"/>
  <c r="X221" i="3"/>
  <c r="X222" i="3" s="1"/>
  <c r="X358" i="3" s="1"/>
  <c r="X180" i="3"/>
  <c r="X182" i="3" s="1"/>
  <c r="X185" i="3" s="1"/>
  <c r="X187" i="3" s="1"/>
  <c r="AA59" i="3"/>
  <c r="AA74" i="3"/>
  <c r="U24" i="21"/>
  <c r="U25" i="21" s="1"/>
  <c r="U44" i="21"/>
  <c r="U45" i="21" s="1"/>
  <c r="U13" i="20"/>
  <c r="U31" i="20"/>
  <c r="U34" i="21"/>
  <c r="U35" i="21" s="1"/>
  <c r="U14" i="21"/>
  <c r="U15" i="21" s="1"/>
  <c r="W84" i="3"/>
  <c r="W357" i="3"/>
  <c r="W359" i="3" s="1"/>
  <c r="V359" i="3"/>
  <c r="X75" i="8"/>
  <c r="X116" i="8"/>
  <c r="X118" i="8" s="1"/>
  <c r="X120" i="8" s="1"/>
  <c r="X141" i="8"/>
  <c r="Q63" i="21"/>
  <c r="R20" i="20"/>
  <c r="R23" i="20" s="1"/>
  <c r="R25" i="20" s="1"/>
  <c r="S89" i="20"/>
  <c r="S90" i="20" s="1"/>
  <c r="S92" i="20" s="1"/>
  <c r="S22" i="20"/>
  <c r="S42" i="13"/>
  <c r="S43" i="13" s="1"/>
  <c r="S45" i="13" s="1"/>
  <c r="S69" i="20" s="1"/>
  <c r="S39" i="20"/>
  <c r="S125" i="8"/>
  <c r="S60" i="21"/>
  <c r="S72" i="10"/>
  <c r="S85" i="11"/>
  <c r="S86" i="11" s="1"/>
  <c r="S88" i="11" s="1"/>
  <c r="S65" i="20" s="1"/>
  <c r="S65" i="10"/>
  <c r="S66" i="10" s="1"/>
  <c r="S68" i="10" s="1"/>
  <c r="S57" i="20" s="1"/>
  <c r="S78" i="20"/>
  <c r="S79" i="20" s="1"/>
  <c r="S81" i="20" s="1"/>
  <c r="S33" i="11"/>
  <c r="S28" i="21"/>
  <c r="S18" i="21"/>
  <c r="S63" i="11"/>
  <c r="S38" i="21"/>
  <c r="S39" i="21" s="1"/>
  <c r="S48" i="21"/>
  <c r="S49" i="21" s="1"/>
  <c r="AD58" i="25"/>
  <c r="AC89" i="25"/>
  <c r="AC90" i="25" s="1"/>
  <c r="AC99" i="25" s="1"/>
  <c r="W85" i="3"/>
  <c r="Q128" i="8"/>
  <c r="T14" i="20"/>
  <c r="T16" i="20" s="1"/>
  <c r="T18" i="20" s="1"/>
  <c r="T20" i="20" s="1"/>
  <c r="T55" i="21"/>
  <c r="T47" i="21"/>
  <c r="AD45" i="25"/>
  <c r="AC100" i="25"/>
  <c r="T53" i="21"/>
  <c r="T27" i="21"/>
  <c r="AC5" i="2"/>
  <c r="AC10" i="2"/>
  <c r="AD9" i="2"/>
  <c r="Y96" i="3"/>
  <c r="Y99" i="3" s="1"/>
  <c r="Y101" i="3" s="1"/>
  <c r="Y297" i="3" s="1"/>
  <c r="Y103" i="8"/>
  <c r="Y109" i="8"/>
  <c r="Y110" i="8" s="1"/>
  <c r="Y72" i="8"/>
  <c r="Y74" i="8" s="1"/>
  <c r="AC94" i="25"/>
  <c r="AC95" i="25" s="1"/>
  <c r="AC105" i="25" s="1"/>
  <c r="AD84" i="25"/>
  <c r="X27" i="11"/>
  <c r="T48" i="2"/>
  <c r="T3" i="2" s="1"/>
  <c r="X169" i="3"/>
  <c r="X171" i="3" s="1"/>
  <c r="X174" i="3" s="1"/>
  <c r="X176" i="3" s="1"/>
  <c r="X214" i="3"/>
  <c r="X215" i="3" s="1"/>
  <c r="X310" i="3" s="1"/>
  <c r="Z25" i="13"/>
  <c r="Z26" i="13" s="1"/>
  <c r="Z33" i="13" s="1"/>
  <c r="Z47" i="10"/>
  <c r="Z48" i="10" s="1"/>
  <c r="Z10" i="13"/>
  <c r="Z36" i="10"/>
  <c r="Z54" i="11"/>
  <c r="AA67" i="3"/>
  <c r="AA52" i="3"/>
  <c r="R39" i="11"/>
  <c r="R68" i="11"/>
  <c r="R37" i="11"/>
  <c r="R35" i="11"/>
  <c r="R67" i="11"/>
  <c r="R38" i="11"/>
  <c r="R69" i="11"/>
  <c r="R66" i="11"/>
  <c r="R36" i="11"/>
  <c r="R65" i="11"/>
  <c r="R64" i="11"/>
  <c r="R34" i="11"/>
  <c r="AA13" i="4"/>
  <c r="AB14" i="4"/>
  <c r="AA12" i="4"/>
  <c r="Y32" i="11"/>
  <c r="Y25" i="11"/>
  <c r="Y75" i="11" s="1"/>
  <c r="Y77" i="11" s="1"/>
  <c r="Y80" i="11" s="1"/>
  <c r="Y28" i="11"/>
  <c r="Y30" i="11"/>
  <c r="Y29" i="11"/>
  <c r="Y31" i="11"/>
  <c r="Z21" i="4"/>
  <c r="Z25" i="4"/>
  <c r="AA29" i="4"/>
  <c r="W81" i="3"/>
  <c r="S19" i="21"/>
  <c r="R73" i="10"/>
  <c r="R75" i="10" s="1"/>
  <c r="R61" i="20" s="1"/>
  <c r="Y38" i="10"/>
  <c r="W80" i="3"/>
  <c r="W309" i="3"/>
  <c r="W311" i="3" s="1"/>
  <c r="W18" i="8" s="1"/>
  <c r="W19" i="8" s="1"/>
  <c r="W80" i="8" s="1"/>
  <c r="W82" i="8" s="1"/>
  <c r="W96" i="8" s="1"/>
  <c r="S29" i="21"/>
  <c r="T52" i="21"/>
  <c r="T17" i="21"/>
  <c r="AB14" i="2"/>
  <c r="AB27" i="2"/>
  <c r="AA119" i="25"/>
  <c r="AA68" i="4" s="1"/>
  <c r="AA71" i="4" s="1"/>
  <c r="AA118" i="25"/>
  <c r="AA69" i="4" s="1"/>
  <c r="AA72" i="4" s="1"/>
  <c r="AB101" i="25"/>
  <c r="AB111" i="25" s="1"/>
  <c r="T54" i="21"/>
  <c r="T37" i="21"/>
  <c r="AB5" i="10"/>
  <c r="AB5" i="11"/>
  <c r="AB5" i="25"/>
  <c r="AB5" i="21"/>
  <c r="AB5" i="4"/>
  <c r="AB5" i="8"/>
  <c r="AB5" i="20"/>
  <c r="AB5" i="6"/>
  <c r="AB5" i="13"/>
  <c r="AB5" i="3"/>
  <c r="Y205" i="3"/>
  <c r="Y206" i="3" s="1"/>
  <c r="Y348" i="3" s="1"/>
  <c r="Y129" i="3"/>
  <c r="Y131" i="3" s="1"/>
  <c r="Y134" i="3" s="1"/>
  <c r="Y136" i="3" s="1"/>
  <c r="Y346" i="3" s="1"/>
  <c r="S40" i="20"/>
  <c r="S42" i="20" s="1"/>
  <c r="AA26" i="4"/>
  <c r="AB30" i="4"/>
  <c r="AA22" i="4"/>
  <c r="X101" i="3"/>
  <c r="X297" i="3" s="1"/>
  <c r="X301" i="3" s="1"/>
  <c r="X303" i="3" s="1"/>
  <c r="X305" i="3" s="1"/>
  <c r="X17" i="8" s="1"/>
  <c r="T4" i="13"/>
  <c r="T4" i="4"/>
  <c r="T4" i="25"/>
  <c r="T4" i="6"/>
  <c r="T4" i="21"/>
  <c r="T4" i="8"/>
  <c r="T4" i="20"/>
  <c r="T4" i="11"/>
  <c r="T4" i="3"/>
  <c r="T4" i="10"/>
  <c r="T71" i="2"/>
  <c r="Z9" i="13"/>
  <c r="Z20" i="10"/>
  <c r="Z24" i="11"/>
  <c r="Z19" i="13"/>
  <c r="Z20" i="13" s="1"/>
  <c r="Z32" i="13" s="1"/>
  <c r="Z34" i="13" s="1"/>
  <c r="Z37" i="13" s="1"/>
  <c r="X131" i="3"/>
  <c r="X134" i="3" s="1"/>
  <c r="X136" i="3" s="1"/>
  <c r="X346" i="3" s="1"/>
  <c r="X349" i="3" s="1"/>
  <c r="AC104" i="25"/>
  <c r="AC98" i="25"/>
  <c r="AD19" i="25"/>
  <c r="V51" i="2"/>
  <c r="V52" i="2" s="1"/>
  <c r="V18" i="2"/>
  <c r="V19" i="2" s="1"/>
  <c r="W15" i="2"/>
  <c r="S3" i="25"/>
  <c r="S3" i="4"/>
  <c r="S3" i="6"/>
  <c r="S3" i="13"/>
  <c r="S3" i="10"/>
  <c r="S3" i="8"/>
  <c r="S3" i="21"/>
  <c r="S3" i="11"/>
  <c r="S3" i="3"/>
  <c r="S3" i="20"/>
  <c r="Y65" i="3"/>
  <c r="Y68" i="3" s="1"/>
  <c r="Y156" i="3" s="1"/>
  <c r="Y158" i="3" s="1"/>
  <c r="Y161" i="3" s="1"/>
  <c r="Y163" i="3" s="1"/>
  <c r="Y50" i="3"/>
  <c r="Y53" i="3" s="1"/>
  <c r="Y145" i="3" s="1"/>
  <c r="Y147" i="3" s="1"/>
  <c r="Y150" i="3" s="1"/>
  <c r="Y152" i="3" s="1"/>
  <c r="S56" i="21"/>
  <c r="S59" i="21" s="1"/>
  <c r="S61" i="21" s="1"/>
  <c r="S63" i="21" s="1"/>
  <c r="S73" i="20" s="1"/>
  <c r="B17" i="26"/>
  <c r="D16" i="26"/>
  <c r="S124" i="8"/>
  <c r="S126" i="8" s="1"/>
  <c r="S128" i="8" s="1"/>
  <c r="S51" i="20" s="1"/>
  <c r="V19" i="8"/>
  <c r="V80" i="8" s="1"/>
  <c r="V82" i="8" s="1"/>
  <c r="V96" i="8" s="1"/>
  <c r="X371" i="3" l="1"/>
  <c r="X373" i="3" s="1"/>
  <c r="X37" i="8" s="1"/>
  <c r="X351" i="3"/>
  <c r="X353" i="3" s="1"/>
  <c r="X27" i="8" s="1"/>
  <c r="W28" i="8"/>
  <c r="W38" i="8"/>
  <c r="Y79" i="3"/>
  <c r="Y308" i="3"/>
  <c r="V44" i="21"/>
  <c r="V45" i="21" s="1"/>
  <c r="V13" i="20"/>
  <c r="V34" i="21"/>
  <c r="V35" i="21" s="1"/>
  <c r="V31" i="20"/>
  <c r="V14" i="21"/>
  <c r="V15" i="21" s="1"/>
  <c r="V24" i="21"/>
  <c r="V25" i="21" s="1"/>
  <c r="AA66" i="3"/>
  <c r="AA51" i="3"/>
  <c r="AA36" i="10"/>
  <c r="AA54" i="11"/>
  <c r="AA10" i="13"/>
  <c r="AA47" i="10"/>
  <c r="AA48" i="10" s="1"/>
  <c r="AA25" i="13"/>
  <c r="AA26" i="13" s="1"/>
  <c r="AA33" i="13" s="1"/>
  <c r="AA21" i="4"/>
  <c r="AA25" i="4"/>
  <c r="AB29" i="4"/>
  <c r="Y27" i="11"/>
  <c r="X80" i="3"/>
  <c r="X309" i="3"/>
  <c r="Y146" i="8"/>
  <c r="Y117" i="8"/>
  <c r="AC27" i="2"/>
  <c r="AC14" i="2"/>
  <c r="AC101" i="25"/>
  <c r="AC111" i="25" s="1"/>
  <c r="Q51" i="20"/>
  <c r="AE32" i="25"/>
  <c r="AD93" i="25"/>
  <c r="AD88" i="25"/>
  <c r="Y221" i="3"/>
  <c r="Y222" i="3" s="1"/>
  <c r="Y358" i="3" s="1"/>
  <c r="Y180" i="3"/>
  <c r="Y182" i="3" s="1"/>
  <c r="Y185" i="3" s="1"/>
  <c r="Y187" i="3" s="1"/>
  <c r="Z129" i="3"/>
  <c r="Z205" i="3"/>
  <c r="Z206" i="3" s="1"/>
  <c r="Z348" i="3" s="1"/>
  <c r="U35" i="20"/>
  <c r="U36" i="20" s="1"/>
  <c r="U38" i="20" s="1"/>
  <c r="U17" i="20"/>
  <c r="AC27" i="4"/>
  <c r="AD31" i="4"/>
  <c r="AC23" i="4"/>
  <c r="AB119" i="25"/>
  <c r="AB68" i="4" s="1"/>
  <c r="AB71" i="4" s="1"/>
  <c r="AB118" i="25"/>
  <c r="AB69" i="4" s="1"/>
  <c r="AB72" i="4" s="1"/>
  <c r="Y56" i="10"/>
  <c r="Y60" i="10" s="1"/>
  <c r="R58" i="21"/>
  <c r="R61" i="21"/>
  <c r="R63" i="21" s="1"/>
  <c r="R73" i="20" s="1"/>
  <c r="Y356" i="3"/>
  <c r="Y83" i="3"/>
  <c r="AD104" i="25"/>
  <c r="AE19" i="25"/>
  <c r="AD98" i="25"/>
  <c r="AC30" i="4"/>
  <c r="AB22" i="4"/>
  <c r="AB26" i="4"/>
  <c r="AA20" i="10"/>
  <c r="AA24" i="11"/>
  <c r="AA19" i="13"/>
  <c r="AA20" i="13" s="1"/>
  <c r="AA32" i="13" s="1"/>
  <c r="AA34" i="13" s="1"/>
  <c r="AA37" i="13" s="1"/>
  <c r="AA9" i="13"/>
  <c r="T56" i="21"/>
  <c r="T59" i="21" s="1"/>
  <c r="Z57" i="3"/>
  <c r="Z60" i="3" s="1"/>
  <c r="Z72" i="3"/>
  <c r="Z75" i="3" s="1"/>
  <c r="AA15" i="3"/>
  <c r="AA16" i="3" s="1"/>
  <c r="AA94" i="3" s="1"/>
  <c r="AA32" i="3"/>
  <c r="AA33" i="3" s="1"/>
  <c r="AA105" i="3" s="1"/>
  <c r="AA21" i="3"/>
  <c r="AA22" i="3" s="1"/>
  <c r="AA27" i="6"/>
  <c r="AA33" i="6" s="1"/>
  <c r="AA41" i="6" s="1"/>
  <c r="AA45" i="6" s="1"/>
  <c r="AA48" i="6" s="1"/>
  <c r="AA38" i="3"/>
  <c r="AA39" i="3" s="1"/>
  <c r="T3" i="6"/>
  <c r="T3" i="8"/>
  <c r="T3" i="13"/>
  <c r="T3" i="10"/>
  <c r="T3" i="21"/>
  <c r="T3" i="3"/>
  <c r="T3" i="11"/>
  <c r="T3" i="4"/>
  <c r="T3" i="20"/>
  <c r="T3" i="25"/>
  <c r="AE84" i="25"/>
  <c r="AD94" i="25"/>
  <c r="AD95" i="25" s="1"/>
  <c r="AD105" i="25" s="1"/>
  <c r="AC5" i="21"/>
  <c r="AC5" i="6"/>
  <c r="AC5" i="13"/>
  <c r="AC5" i="25"/>
  <c r="AC5" i="8"/>
  <c r="AC5" i="20"/>
  <c r="AC5" i="3"/>
  <c r="AC5" i="10"/>
  <c r="AC5" i="11"/>
  <c r="AC5" i="4"/>
  <c r="AE45" i="25"/>
  <c r="AD100" i="25"/>
  <c r="AC107" i="25"/>
  <c r="AC117" i="25" s="1"/>
  <c r="X308" i="3"/>
  <c r="X311" i="3" s="1"/>
  <c r="X18" i="8" s="1"/>
  <c r="X79" i="3"/>
  <c r="X81" i="3" s="1"/>
  <c r="S23" i="20"/>
  <c r="S25" i="20" s="1"/>
  <c r="S73" i="10"/>
  <c r="S75" i="10" s="1"/>
  <c r="S61" i="20" s="1"/>
  <c r="Y57" i="11"/>
  <c r="Z72" i="8"/>
  <c r="Z74" i="8" s="1"/>
  <c r="Z103" i="8"/>
  <c r="Z109" i="8"/>
  <c r="Z110" i="8" s="1"/>
  <c r="AB74" i="3"/>
  <c r="AB59" i="3"/>
  <c r="X83" i="3"/>
  <c r="X356" i="3"/>
  <c r="W37" i="8"/>
  <c r="W39" i="8" s="1"/>
  <c r="W90" i="8" s="1"/>
  <c r="W93" i="8" s="1"/>
  <c r="W98" i="8" s="1"/>
  <c r="W18" i="2"/>
  <c r="W19" i="2" s="1"/>
  <c r="W51" i="2"/>
  <c r="W52" i="2" s="1"/>
  <c r="X15" i="2"/>
  <c r="Z32" i="11"/>
  <c r="Z25" i="11"/>
  <c r="Z75" i="11" s="1"/>
  <c r="Z28" i="11"/>
  <c r="Z30" i="11"/>
  <c r="Z29" i="11"/>
  <c r="Z31" i="11"/>
  <c r="T89" i="20"/>
  <c r="T90" i="20" s="1"/>
  <c r="T92" i="20" s="1"/>
  <c r="T39" i="20"/>
  <c r="T60" i="21"/>
  <c r="T22" i="20"/>
  <c r="T23" i="20" s="1"/>
  <c r="T25" i="20" s="1"/>
  <c r="T125" i="8"/>
  <c r="T65" i="10"/>
  <c r="T66" i="10" s="1"/>
  <c r="T68" i="10" s="1"/>
  <c r="T57" i="20" s="1"/>
  <c r="T72" i="10"/>
  <c r="T73" i="10" s="1"/>
  <c r="T75" i="10" s="1"/>
  <c r="T61" i="20" s="1"/>
  <c r="T85" i="11"/>
  <c r="T86" i="11" s="1"/>
  <c r="T88" i="11" s="1"/>
  <c r="T65" i="20" s="1"/>
  <c r="T78" i="20"/>
  <c r="T79" i="20" s="1"/>
  <c r="T81" i="20" s="1"/>
  <c r="T42" i="13"/>
  <c r="T33" i="11"/>
  <c r="T18" i="21"/>
  <c r="T19" i="21" s="1"/>
  <c r="T63" i="11"/>
  <c r="T28" i="21"/>
  <c r="T38" i="21"/>
  <c r="T39" i="21" s="1"/>
  <c r="T48" i="21"/>
  <c r="AA58" i="3"/>
  <c r="AA73" i="3"/>
  <c r="AB112" i="25"/>
  <c r="AB62" i="4" s="1"/>
  <c r="AB65" i="4" s="1"/>
  <c r="AB31" i="10" s="1"/>
  <c r="AB113" i="25"/>
  <c r="AB61" i="4" s="1"/>
  <c r="AB64" i="4" s="1"/>
  <c r="AB14" i="10" s="1"/>
  <c r="Z50" i="3"/>
  <c r="Z53" i="3" s="1"/>
  <c r="Z145" i="3" s="1"/>
  <c r="Z65" i="3"/>
  <c r="Z68" i="3" s="1"/>
  <c r="Z156" i="3" s="1"/>
  <c r="AC14" i="4"/>
  <c r="AB12" i="4"/>
  <c r="AB13" i="4"/>
  <c r="Z58" i="11"/>
  <c r="Z55" i="11"/>
  <c r="Z76" i="11" s="1"/>
  <c r="Z59" i="11"/>
  <c r="Z62" i="11"/>
  <c r="Z60" i="11"/>
  <c r="Z61" i="11"/>
  <c r="T29" i="21"/>
  <c r="T49" i="21"/>
  <c r="Q73" i="20"/>
  <c r="V28" i="8"/>
  <c r="V29" i="8" s="1"/>
  <c r="V85" i="8" s="1"/>
  <c r="V87" i="8" s="1"/>
  <c r="V97" i="8" s="1"/>
  <c r="V99" i="8" s="1"/>
  <c r="V102" i="8" s="1"/>
  <c r="V104" i="8" s="1"/>
  <c r="V38" i="8"/>
  <c r="V39" i="8" s="1"/>
  <c r="V90" i="8" s="1"/>
  <c r="V93" i="8" s="1"/>
  <c r="V98" i="8" s="1"/>
  <c r="U17" i="21"/>
  <c r="U52" i="21"/>
  <c r="U47" i="21"/>
  <c r="U55" i="21"/>
  <c r="X357" i="3"/>
  <c r="X84" i="3"/>
  <c r="AE71" i="25"/>
  <c r="AD106" i="25"/>
  <c r="AD107" i="25" s="1"/>
  <c r="AD117" i="25" s="1"/>
  <c r="T43" i="13"/>
  <c r="T45" i="13" s="1"/>
  <c r="T69" i="20" s="1"/>
  <c r="Y349" i="3"/>
  <c r="Z198" i="3"/>
  <c r="Z199" i="3" s="1"/>
  <c r="Z300" i="3" s="1"/>
  <c r="Z118" i="3"/>
  <c r="U4" i="11"/>
  <c r="U4" i="21"/>
  <c r="U4" i="10"/>
  <c r="U4" i="13"/>
  <c r="U4" i="3"/>
  <c r="U4" i="20"/>
  <c r="U4" i="25"/>
  <c r="U4" i="6"/>
  <c r="U4" i="4"/>
  <c r="U4" i="8"/>
  <c r="U71" i="2"/>
  <c r="AB67" i="3"/>
  <c r="AB52" i="3"/>
  <c r="P71" i="10"/>
  <c r="P73" i="10" s="1"/>
  <c r="Y120" i="3"/>
  <c r="Y123" i="3" s="1"/>
  <c r="Y125" i="3" s="1"/>
  <c r="Y298" i="3" s="1"/>
  <c r="Y301" i="3" s="1"/>
  <c r="Y303" i="3" s="1"/>
  <c r="Y305" i="3" s="1"/>
  <c r="Y17" i="8" s="1"/>
  <c r="W27" i="8"/>
  <c r="W29" i="8" s="1"/>
  <c r="W85" i="8" s="1"/>
  <c r="W87" i="8" s="1"/>
  <c r="W97" i="8" s="1"/>
  <c r="W99" i="8" s="1"/>
  <c r="W102" i="8" s="1"/>
  <c r="W104" i="8" s="1"/>
  <c r="W132" i="8" s="1"/>
  <c r="W134" i="8" s="1"/>
  <c r="W136" i="8" s="1"/>
  <c r="B18" i="26"/>
  <c r="D17" i="26"/>
  <c r="V2" i="2"/>
  <c r="V43" i="2"/>
  <c r="V44" i="2" s="1"/>
  <c r="V47" i="2" s="1"/>
  <c r="V26" i="2"/>
  <c r="V28" i="2" s="1"/>
  <c r="V4" i="2" s="1"/>
  <c r="V39" i="2"/>
  <c r="V40" i="2" s="1"/>
  <c r="V55" i="2"/>
  <c r="V56" i="2" s="1"/>
  <c r="X19" i="8"/>
  <c r="X80" i="8" s="1"/>
  <c r="X82" i="8" s="1"/>
  <c r="X96" i="8" s="1"/>
  <c r="Y75" i="8"/>
  <c r="Y116" i="8"/>
  <c r="Y118" i="8" s="1"/>
  <c r="Y120" i="8" s="1"/>
  <c r="Y141" i="8"/>
  <c r="AD5" i="2"/>
  <c r="AE9" i="2"/>
  <c r="AD10" i="2"/>
  <c r="AD89" i="25"/>
  <c r="AD90" i="25" s="1"/>
  <c r="AD99" i="25" s="1"/>
  <c r="AE58" i="25"/>
  <c r="S65" i="11"/>
  <c r="S37" i="11"/>
  <c r="S36" i="11"/>
  <c r="S67" i="11"/>
  <c r="S68" i="11"/>
  <c r="S35" i="11"/>
  <c r="S69" i="11"/>
  <c r="S38" i="11"/>
  <c r="S66" i="11"/>
  <c r="S39" i="11"/>
  <c r="S34" i="11"/>
  <c r="S64" i="11"/>
  <c r="U54" i="21"/>
  <c r="U37" i="21"/>
  <c r="U53" i="21"/>
  <c r="U27" i="21"/>
  <c r="T126" i="8"/>
  <c r="T128" i="8" s="1"/>
  <c r="T51" i="20" s="1"/>
  <c r="T40" i="20"/>
  <c r="T42" i="20" s="1"/>
  <c r="Y214" i="3"/>
  <c r="Y215" i="3" s="1"/>
  <c r="Y310" i="3" s="1"/>
  <c r="Y169" i="3"/>
  <c r="Y171" i="3" s="1"/>
  <c r="Y174" i="3" s="1"/>
  <c r="Y176" i="3" s="1"/>
  <c r="U2" i="25"/>
  <c r="U2" i="11"/>
  <c r="U2" i="13"/>
  <c r="U2" i="8"/>
  <c r="U2" i="21"/>
  <c r="U2" i="10"/>
  <c r="U2" i="3"/>
  <c r="U2" i="20"/>
  <c r="U2" i="4"/>
  <c r="U2" i="6"/>
  <c r="U30" i="20"/>
  <c r="U121" i="8"/>
  <c r="U122" i="8" s="1"/>
  <c r="U124" i="8" s="1"/>
  <c r="U46" i="2"/>
  <c r="U48" i="2" s="1"/>
  <c r="U3" i="2" s="1"/>
  <c r="U38" i="13"/>
  <c r="U39" i="13" s="1"/>
  <c r="U41" i="13" s="1"/>
  <c r="U147" i="8"/>
  <c r="U148" i="8" s="1"/>
  <c r="U12" i="20"/>
  <c r="U14" i="20" s="1"/>
  <c r="U16" i="20" s="1"/>
  <c r="U18" i="20" s="1"/>
  <c r="U20" i="20" s="1"/>
  <c r="U61" i="10"/>
  <c r="U62" i="10" s="1"/>
  <c r="U64" i="10" s="1"/>
  <c r="U137" i="8"/>
  <c r="U138" i="8" s="1"/>
  <c r="U71" i="10" s="1"/>
  <c r="U81" i="11"/>
  <c r="U82" i="11" s="1"/>
  <c r="U84" i="11" s="1"/>
  <c r="U142" i="8"/>
  <c r="U143" i="8" s="1"/>
  <c r="U11" i="13"/>
  <c r="U12" i="13" s="1"/>
  <c r="Z186" i="3"/>
  <c r="Z95" i="3"/>
  <c r="Z96" i="3" s="1"/>
  <c r="Z99" i="3" s="1"/>
  <c r="Z101" i="3" s="1"/>
  <c r="Z297" i="3" s="1"/>
  <c r="Z106" i="3"/>
  <c r="Z107" i="3" s="1"/>
  <c r="Z110" i="3" s="1"/>
  <c r="Z112" i="3" s="1"/>
  <c r="Z345" i="3" s="1"/>
  <c r="Z32" i="10"/>
  <c r="Z33" i="10" s="1"/>
  <c r="Z40" i="10" s="1"/>
  <c r="Z41" i="10" s="1"/>
  <c r="Z55" i="10" s="1"/>
  <c r="Z21" i="10"/>
  <c r="Z22" i="10" s="1"/>
  <c r="Z181" i="3"/>
  <c r="Z162" i="3"/>
  <c r="Z146" i="3"/>
  <c r="Z151" i="3"/>
  <c r="Z256" i="3"/>
  <c r="Z257" i="3" s="1"/>
  <c r="Z347" i="3" s="1"/>
  <c r="Z124" i="3"/>
  <c r="Z135" i="3"/>
  <c r="AA62" i="2"/>
  <c r="Z250" i="3"/>
  <c r="Z251" i="3" s="1"/>
  <c r="Z299" i="3" s="1"/>
  <c r="Z119" i="3"/>
  <c r="Z15" i="10"/>
  <c r="Z16" i="10" s="1"/>
  <c r="Z24" i="10" s="1"/>
  <c r="Z25" i="10" s="1"/>
  <c r="Z54" i="10" s="1"/>
  <c r="Z56" i="10" s="1"/>
  <c r="Z60" i="10" s="1"/>
  <c r="Z170" i="3"/>
  <c r="Z175" i="3"/>
  <c r="Z111" i="3"/>
  <c r="Z37" i="10"/>
  <c r="Z38" i="10" s="1"/>
  <c r="Z130" i="3"/>
  <c r="Z157" i="3"/>
  <c r="Z100" i="3"/>
  <c r="U3" i="3" l="1"/>
  <c r="U3" i="4"/>
  <c r="U3" i="8"/>
  <c r="U3" i="20"/>
  <c r="U3" i="13"/>
  <c r="U3" i="10"/>
  <c r="U3" i="6"/>
  <c r="U3" i="21"/>
  <c r="U3" i="11"/>
  <c r="U3" i="25"/>
  <c r="V132" i="8"/>
  <c r="V134" i="8" s="1"/>
  <c r="AF58" i="25"/>
  <c r="AE89" i="25"/>
  <c r="AD5" i="25"/>
  <c r="AD5" i="3"/>
  <c r="AD5" i="13"/>
  <c r="AD5" i="11"/>
  <c r="AD5" i="10"/>
  <c r="AD5" i="6"/>
  <c r="AD5" i="20"/>
  <c r="AD5" i="21"/>
  <c r="AD5" i="4"/>
  <c r="AD5" i="8"/>
  <c r="V4" i="25"/>
  <c r="V4" i="21"/>
  <c r="V4" i="13"/>
  <c r="V4" i="10"/>
  <c r="V4" i="11"/>
  <c r="V4" i="3"/>
  <c r="V4" i="20"/>
  <c r="V4" i="6"/>
  <c r="V4" i="4"/>
  <c r="V4" i="8"/>
  <c r="V71" i="2"/>
  <c r="B19" i="26"/>
  <c r="D18" i="26"/>
  <c r="U89" i="20"/>
  <c r="U90" i="20" s="1"/>
  <c r="U92" i="20" s="1"/>
  <c r="U60" i="21"/>
  <c r="U22" i="20"/>
  <c r="U23" i="20" s="1"/>
  <c r="U25" i="20" s="1"/>
  <c r="U42" i="13"/>
  <c r="U125" i="8"/>
  <c r="U65" i="10"/>
  <c r="U66" i="10" s="1"/>
  <c r="U68" i="10" s="1"/>
  <c r="U57" i="20" s="1"/>
  <c r="U72" i="10"/>
  <c r="U78" i="20"/>
  <c r="U79" i="20" s="1"/>
  <c r="U81" i="20" s="1"/>
  <c r="U39" i="20"/>
  <c r="U85" i="11"/>
  <c r="U33" i="11"/>
  <c r="U48" i="21"/>
  <c r="U28" i="21"/>
  <c r="U29" i="21" s="1"/>
  <c r="U63" i="11"/>
  <c r="U18" i="21"/>
  <c r="U38" i="21"/>
  <c r="Y371" i="3"/>
  <c r="Y373" i="3" s="1"/>
  <c r="Y351" i="3"/>
  <c r="Y353" i="3" s="1"/>
  <c r="U56" i="21"/>
  <c r="U59" i="21" s="1"/>
  <c r="U61" i="21" s="1"/>
  <c r="U63" i="21" s="1"/>
  <c r="U73" i="20" s="1"/>
  <c r="AC12" i="4"/>
  <c r="AC13" i="4"/>
  <c r="AD14" i="4"/>
  <c r="W14" i="21"/>
  <c r="W15" i="21" s="1"/>
  <c r="W34" i="21"/>
  <c r="W35" i="21" s="1"/>
  <c r="W31" i="20"/>
  <c r="W13" i="20"/>
  <c r="W24" i="21"/>
  <c r="W25" i="21" s="1"/>
  <c r="W44" i="21"/>
  <c r="W45" i="21" s="1"/>
  <c r="X359" i="3"/>
  <c r="Z75" i="8"/>
  <c r="Z116" i="8"/>
  <c r="Z141" i="8"/>
  <c r="AD101" i="25"/>
  <c r="AD111" i="25" s="1"/>
  <c r="AA129" i="3"/>
  <c r="AA205" i="3"/>
  <c r="AA206" i="3" s="1"/>
  <c r="AA348" i="3" s="1"/>
  <c r="T61" i="21"/>
  <c r="T63" i="21" s="1"/>
  <c r="AD27" i="4"/>
  <c r="AE31" i="4"/>
  <c r="AD23" i="4"/>
  <c r="AA50" i="3"/>
  <c r="AA53" i="3" s="1"/>
  <c r="AA145" i="3" s="1"/>
  <c r="AA65" i="3"/>
  <c r="AA68" i="3" s="1"/>
  <c r="AA156" i="3" s="1"/>
  <c r="U126" i="8"/>
  <c r="U128" i="8" s="1"/>
  <c r="U51" i="20" s="1"/>
  <c r="P75" i="10"/>
  <c r="U19" i="21"/>
  <c r="Z77" i="11"/>
  <c r="Z80" i="11" s="1"/>
  <c r="W26" i="2"/>
  <c r="W28" i="2" s="1"/>
  <c r="W4" i="2" s="1"/>
  <c r="W55" i="2"/>
  <c r="W56" i="2" s="1"/>
  <c r="W39" i="2"/>
  <c r="W40" i="2" s="1"/>
  <c r="W2" i="2"/>
  <c r="W43" i="2"/>
  <c r="W44" i="2" s="1"/>
  <c r="W47" i="2" s="1"/>
  <c r="X85" i="3"/>
  <c r="AE100" i="25"/>
  <c r="AF45" i="25"/>
  <c r="AA103" i="8"/>
  <c r="AA109" i="8"/>
  <c r="AA110" i="8" s="1"/>
  <c r="AA72" i="8"/>
  <c r="AA74" i="8" s="1"/>
  <c r="AB58" i="3"/>
  <c r="AB73" i="3"/>
  <c r="AB47" i="10"/>
  <c r="AB48" i="10" s="1"/>
  <c r="AB36" i="10"/>
  <c r="AB10" i="13"/>
  <c r="AB54" i="11"/>
  <c r="AB25" i="13"/>
  <c r="AB26" i="13" s="1"/>
  <c r="AB33" i="13" s="1"/>
  <c r="AC59" i="3"/>
  <c r="AC74" i="3"/>
  <c r="Z131" i="3"/>
  <c r="Z134" i="3" s="1"/>
  <c r="Z136" i="3" s="1"/>
  <c r="Z346" i="3" s="1"/>
  <c r="Z349" i="3" s="1"/>
  <c r="AC112" i="25"/>
  <c r="AC62" i="4" s="1"/>
  <c r="AC65" i="4" s="1"/>
  <c r="AC31" i="10" s="1"/>
  <c r="AC113" i="25"/>
  <c r="AC61" i="4" s="1"/>
  <c r="AC64" i="4" s="1"/>
  <c r="AC14" i="10" s="1"/>
  <c r="AA62" i="11"/>
  <c r="AA58" i="11"/>
  <c r="AA59" i="11"/>
  <c r="AA60" i="11"/>
  <c r="AA61" i="11"/>
  <c r="AA55" i="11"/>
  <c r="AA76" i="11" s="1"/>
  <c r="V54" i="21"/>
  <c r="V37" i="21"/>
  <c r="Y81" i="3"/>
  <c r="U86" i="11"/>
  <c r="U88" i="11" s="1"/>
  <c r="U65" i="20" s="1"/>
  <c r="Y309" i="3"/>
  <c r="Y311" i="3" s="1"/>
  <c r="Y18" i="8" s="1"/>
  <c r="Y19" i="8" s="1"/>
  <c r="Y80" i="8" s="1"/>
  <c r="Y82" i="8" s="1"/>
  <c r="Y96" i="8" s="1"/>
  <c r="Y80" i="3"/>
  <c r="U39" i="21"/>
  <c r="AD27" i="2"/>
  <c r="AD14" i="2"/>
  <c r="V35" i="20"/>
  <c r="V36" i="20" s="1"/>
  <c r="V38" i="20" s="1"/>
  <c r="V17" i="20"/>
  <c r="V2" i="11"/>
  <c r="V2" i="6"/>
  <c r="V2" i="25"/>
  <c r="V2" i="8"/>
  <c r="V2" i="10"/>
  <c r="V2" i="3"/>
  <c r="V2" i="21"/>
  <c r="V2" i="13"/>
  <c r="V2" i="20"/>
  <c r="V2" i="4"/>
  <c r="AD118" i="25"/>
  <c r="AD69" i="4" s="1"/>
  <c r="AD72" i="4" s="1"/>
  <c r="AD119" i="25"/>
  <c r="AD68" i="4" s="1"/>
  <c r="AD71" i="4" s="1"/>
  <c r="Z158" i="3"/>
  <c r="Z161" i="3" s="1"/>
  <c r="Z163" i="3" s="1"/>
  <c r="T36" i="11"/>
  <c r="T66" i="11"/>
  <c r="T67" i="11"/>
  <c r="T38" i="11"/>
  <c r="T68" i="11"/>
  <c r="T65" i="11"/>
  <c r="T69" i="11"/>
  <c r="T37" i="11"/>
  <c r="T35" i="11"/>
  <c r="T39" i="11"/>
  <c r="T34" i="11"/>
  <c r="T64" i="11"/>
  <c r="Z27" i="11"/>
  <c r="Z117" i="8"/>
  <c r="Z146" i="8"/>
  <c r="AC118" i="25"/>
  <c r="AC69" i="4" s="1"/>
  <c r="AC72" i="4" s="1"/>
  <c r="AC119" i="25"/>
  <c r="AC68" i="4" s="1"/>
  <c r="AC71" i="4" s="1"/>
  <c r="AE94" i="25"/>
  <c r="AF84" i="25"/>
  <c r="AA118" i="3"/>
  <c r="AA198" i="3"/>
  <c r="AA199" i="3" s="1"/>
  <c r="AA300" i="3" s="1"/>
  <c r="Z180" i="3"/>
  <c r="Z182" i="3" s="1"/>
  <c r="Z185" i="3" s="1"/>
  <c r="Z187" i="3" s="1"/>
  <c r="Z221" i="3"/>
  <c r="Z222" i="3" s="1"/>
  <c r="Z358" i="3" s="1"/>
  <c r="AB66" i="3"/>
  <c r="AB51" i="3"/>
  <c r="AE104" i="25"/>
  <c r="AF19" i="25"/>
  <c r="AE98" i="25"/>
  <c r="AB20" i="10"/>
  <c r="AB19" i="13"/>
  <c r="AB20" i="13" s="1"/>
  <c r="AB32" i="13" s="1"/>
  <c r="AB34" i="13" s="1"/>
  <c r="AB37" i="13" s="1"/>
  <c r="AB9" i="13"/>
  <c r="AB24" i="11"/>
  <c r="Y357" i="3"/>
  <c r="Y359" i="3" s="1"/>
  <c r="Y84" i="3"/>
  <c r="Y85" i="3" s="1"/>
  <c r="AE93" i="25"/>
  <c r="AE88" i="25"/>
  <c r="AF32" i="25"/>
  <c r="AB25" i="4"/>
  <c r="AB21" i="4"/>
  <c r="AC29" i="4"/>
  <c r="V53" i="21"/>
  <c r="V27" i="21"/>
  <c r="V14" i="20"/>
  <c r="V16" i="20" s="1"/>
  <c r="V18" i="20" s="1"/>
  <c r="V20" i="20" s="1"/>
  <c r="AA37" i="10"/>
  <c r="AA38" i="10" s="1"/>
  <c r="AA151" i="3"/>
  <c r="AA124" i="3"/>
  <c r="AA135" i="3"/>
  <c r="AA15" i="10"/>
  <c r="AA16" i="10" s="1"/>
  <c r="AA24" i="10" s="1"/>
  <c r="AA25" i="10" s="1"/>
  <c r="AA54" i="10" s="1"/>
  <c r="AA56" i="10" s="1"/>
  <c r="AA60" i="10" s="1"/>
  <c r="AA186" i="3"/>
  <c r="AA157" i="3"/>
  <c r="AA175" i="3"/>
  <c r="AA250" i="3"/>
  <c r="AA251" i="3" s="1"/>
  <c r="AA299" i="3" s="1"/>
  <c r="AA119" i="3"/>
  <c r="AA130" i="3"/>
  <c r="AB62" i="2"/>
  <c r="AA21" i="10"/>
  <c r="AA22" i="10" s="1"/>
  <c r="AA100" i="3"/>
  <c r="AA162" i="3"/>
  <c r="AA95" i="3"/>
  <c r="AA96" i="3" s="1"/>
  <c r="AA99" i="3" s="1"/>
  <c r="AA101" i="3" s="1"/>
  <c r="AA297" i="3" s="1"/>
  <c r="AA170" i="3"/>
  <c r="AA256" i="3"/>
  <c r="AA257" i="3" s="1"/>
  <c r="AA347" i="3" s="1"/>
  <c r="AA111" i="3"/>
  <c r="AA32" i="10"/>
  <c r="AA33" i="10" s="1"/>
  <c r="AA40" i="10" s="1"/>
  <c r="AA41" i="10" s="1"/>
  <c r="AA55" i="10" s="1"/>
  <c r="AA106" i="3"/>
  <c r="AA181" i="3"/>
  <c r="AA146" i="3"/>
  <c r="U73" i="10"/>
  <c r="U75" i="10" s="1"/>
  <c r="U61" i="20" s="1"/>
  <c r="U43" i="13"/>
  <c r="U45" i="13" s="1"/>
  <c r="U69" i="20" s="1"/>
  <c r="AF9" i="2"/>
  <c r="AE5" i="2"/>
  <c r="AE10" i="2"/>
  <c r="V147" i="8"/>
  <c r="V148" i="8" s="1"/>
  <c r="V12" i="20"/>
  <c r="V81" i="11"/>
  <c r="V82" i="11" s="1"/>
  <c r="V84" i="11" s="1"/>
  <c r="V38" i="13"/>
  <c r="V39" i="13" s="1"/>
  <c r="V41" i="13" s="1"/>
  <c r="V30" i="20"/>
  <c r="V61" i="10"/>
  <c r="V62" i="10" s="1"/>
  <c r="V64" i="10" s="1"/>
  <c r="V11" i="13"/>
  <c r="V12" i="13" s="1"/>
  <c r="V46" i="2"/>
  <c r="V48" i="2" s="1"/>
  <c r="V3" i="2" s="1"/>
  <c r="V137" i="8"/>
  <c r="V121" i="8"/>
  <c r="V122" i="8" s="1"/>
  <c r="V124" i="8" s="1"/>
  <c r="V142" i="8"/>
  <c r="V143" i="8" s="1"/>
  <c r="Z120" i="3"/>
  <c r="Z123" i="3" s="1"/>
  <c r="Z125" i="3" s="1"/>
  <c r="Z298" i="3" s="1"/>
  <c r="Z301" i="3" s="1"/>
  <c r="Z303" i="3" s="1"/>
  <c r="Z305" i="3" s="1"/>
  <c r="Z17" i="8" s="1"/>
  <c r="AF71" i="25"/>
  <c r="AE106" i="25"/>
  <c r="U49" i="21"/>
  <c r="Z57" i="11"/>
  <c r="AB21" i="3"/>
  <c r="AB22" i="3" s="1"/>
  <c r="AB38" i="3"/>
  <c r="AB39" i="3" s="1"/>
  <c r="AB15" i="3"/>
  <c r="AB16" i="3" s="1"/>
  <c r="AB94" i="3" s="1"/>
  <c r="AB27" i="6"/>
  <c r="AB33" i="6" s="1"/>
  <c r="AB41" i="6" s="1"/>
  <c r="AB45" i="6" s="1"/>
  <c r="AB48" i="6" s="1"/>
  <c r="AB32" i="3"/>
  <c r="AB33" i="3" s="1"/>
  <c r="AB105" i="3" s="1"/>
  <c r="Z147" i="3"/>
  <c r="Z150" i="3" s="1"/>
  <c r="Z152" i="3" s="1"/>
  <c r="X18" i="2"/>
  <c r="X19" i="2" s="1"/>
  <c r="X51" i="2"/>
  <c r="X52" i="2" s="1"/>
  <c r="Y15" i="2"/>
  <c r="AA107" i="3"/>
  <c r="AA110" i="3" s="1"/>
  <c r="AA112" i="3" s="1"/>
  <c r="AA345" i="3" s="1"/>
  <c r="Z169" i="3"/>
  <c r="Z171" i="3" s="1"/>
  <c r="Z174" i="3" s="1"/>
  <c r="Z176" i="3" s="1"/>
  <c r="Z214" i="3"/>
  <c r="Z215" i="3" s="1"/>
  <c r="Z310" i="3" s="1"/>
  <c r="AA25" i="11"/>
  <c r="AA75" i="11" s="1"/>
  <c r="AA77" i="11" s="1"/>
  <c r="AA80" i="11" s="1"/>
  <c r="AA32" i="11"/>
  <c r="AA31" i="11"/>
  <c r="AA30" i="11"/>
  <c r="AA28" i="11"/>
  <c r="AA29" i="11"/>
  <c r="AC26" i="4"/>
  <c r="AD30" i="4"/>
  <c r="AC22" i="4"/>
  <c r="AC52" i="3"/>
  <c r="AC67" i="3"/>
  <c r="U40" i="20"/>
  <c r="U42" i="20" s="1"/>
  <c r="AA72" i="3"/>
  <c r="AA75" i="3" s="1"/>
  <c r="AA57" i="3"/>
  <c r="AA60" i="3" s="1"/>
  <c r="V17" i="21"/>
  <c r="V52" i="21"/>
  <c r="V56" i="21" s="1"/>
  <c r="V59" i="21" s="1"/>
  <c r="V47" i="21"/>
  <c r="V55" i="21"/>
  <c r="V3" i="25" l="1"/>
  <c r="V3" i="20"/>
  <c r="V3" i="13"/>
  <c r="V3" i="11"/>
  <c r="V3" i="10"/>
  <c r="V3" i="4"/>
  <c r="V3" i="8"/>
  <c r="V3" i="3"/>
  <c r="V3" i="21"/>
  <c r="V3" i="6"/>
  <c r="Y38" i="8"/>
  <c r="Y28" i="8"/>
  <c r="Z351" i="3"/>
  <c r="Z353" i="3" s="1"/>
  <c r="Z27" i="8" s="1"/>
  <c r="Z371" i="3"/>
  <c r="Z373" i="3" s="1"/>
  <c r="Z37" i="8" s="1"/>
  <c r="X26" i="2"/>
  <c r="X28" i="2" s="1"/>
  <c r="X4" i="2" s="1"/>
  <c r="X39" i="2"/>
  <c r="X40" i="2" s="1"/>
  <c r="X43" i="2"/>
  <c r="X44" i="2" s="1"/>
  <c r="X47" i="2" s="1"/>
  <c r="X55" i="2"/>
  <c r="X56" i="2" s="1"/>
  <c r="X2" i="2"/>
  <c r="AC66" i="3"/>
  <c r="AC51" i="3"/>
  <c r="AE27" i="2"/>
  <c r="AE14" i="2"/>
  <c r="AB21" i="10"/>
  <c r="AB175" i="3"/>
  <c r="AB146" i="3"/>
  <c r="AB157" i="3"/>
  <c r="AB100" i="3"/>
  <c r="AB124" i="3"/>
  <c r="AB15" i="10"/>
  <c r="AB16" i="10" s="1"/>
  <c r="AB24" i="10" s="1"/>
  <c r="AB25" i="10" s="1"/>
  <c r="AB54" i="10" s="1"/>
  <c r="AB170" i="3"/>
  <c r="AB151" i="3"/>
  <c r="AB181" i="3"/>
  <c r="AB250" i="3"/>
  <c r="AB251" i="3" s="1"/>
  <c r="AB299" i="3" s="1"/>
  <c r="AB119" i="3"/>
  <c r="AC62" i="2"/>
  <c r="AB37" i="10"/>
  <c r="AB186" i="3"/>
  <c r="AB135" i="3"/>
  <c r="AB111" i="3"/>
  <c r="AB95" i="3"/>
  <c r="AB96" i="3" s="1"/>
  <c r="AB99" i="3" s="1"/>
  <c r="AB101" i="3" s="1"/>
  <c r="AB297" i="3" s="1"/>
  <c r="AB301" i="3" s="1"/>
  <c r="AB303" i="3" s="1"/>
  <c r="AB305" i="3" s="1"/>
  <c r="AB17" i="8" s="1"/>
  <c r="AB106" i="3"/>
  <c r="AB256" i="3"/>
  <c r="AB257" i="3" s="1"/>
  <c r="AB347" i="3" s="1"/>
  <c r="AB32" i="10"/>
  <c r="AB33" i="10" s="1"/>
  <c r="AB40" i="10" s="1"/>
  <c r="AB41" i="10" s="1"/>
  <c r="AB55" i="10" s="1"/>
  <c r="AB130" i="3"/>
  <c r="AB162" i="3"/>
  <c r="AF98" i="25"/>
  <c r="AF104" i="25"/>
  <c r="AG19" i="25"/>
  <c r="AA120" i="3"/>
  <c r="AA123" i="3" s="1"/>
  <c r="AA125" i="3" s="1"/>
  <c r="AA298" i="3" s="1"/>
  <c r="AA301" i="3" s="1"/>
  <c r="AA303" i="3" s="1"/>
  <c r="AA305" i="3" s="1"/>
  <c r="AA17" i="8" s="1"/>
  <c r="AC54" i="11"/>
  <c r="AC47" i="10"/>
  <c r="AC48" i="10" s="1"/>
  <c r="AC10" i="13"/>
  <c r="AC36" i="10"/>
  <c r="AC25" i="13"/>
  <c r="AC26" i="13" s="1"/>
  <c r="AC33" i="13" s="1"/>
  <c r="Z356" i="3"/>
  <c r="Z83" i="3"/>
  <c r="AD47" i="10"/>
  <c r="AD48" i="10" s="1"/>
  <c r="AD36" i="10"/>
  <c r="AD10" i="13"/>
  <c r="AD54" i="11"/>
  <c r="AD25" i="13"/>
  <c r="AD26" i="13" s="1"/>
  <c r="AD33" i="13" s="1"/>
  <c r="AB38" i="10"/>
  <c r="AF100" i="25"/>
  <c r="AG45" i="25"/>
  <c r="W2" i="6"/>
  <c r="W2" i="3"/>
  <c r="W2" i="25"/>
  <c r="W2" i="21"/>
  <c r="W2" i="8"/>
  <c r="W2" i="20"/>
  <c r="W2" i="13"/>
  <c r="W2" i="10"/>
  <c r="W2" i="4"/>
  <c r="W2" i="11"/>
  <c r="W47" i="21"/>
  <c r="W55" i="21"/>
  <c r="W54" i="21"/>
  <c r="W37" i="21"/>
  <c r="Y27" i="8"/>
  <c r="Y29" i="8" s="1"/>
  <c r="Y85" i="8" s="1"/>
  <c r="Y87" i="8" s="1"/>
  <c r="Y97" i="8" s="1"/>
  <c r="Y99" i="8" s="1"/>
  <c r="Y102" i="8" s="1"/>
  <c r="Y104" i="8" s="1"/>
  <c r="Y132" i="8" s="1"/>
  <c r="Y134" i="8" s="1"/>
  <c r="Y136" i="8" s="1"/>
  <c r="B20" i="26"/>
  <c r="D19" i="26"/>
  <c r="AG58" i="25"/>
  <c r="AF89" i="25"/>
  <c r="V136" i="8"/>
  <c r="AE30" i="4"/>
  <c r="AD26" i="4"/>
  <c r="AD22" i="4"/>
  <c r="Y18" i="2"/>
  <c r="Y19" i="2" s="1"/>
  <c r="Y51" i="2"/>
  <c r="Y52" i="2" s="1"/>
  <c r="Z15" i="2"/>
  <c r="Z308" i="3"/>
  <c r="Z79" i="3"/>
  <c r="AB129" i="3"/>
  <c r="AB131" i="3" s="1"/>
  <c r="AB134" i="3" s="1"/>
  <c r="AB136" i="3" s="1"/>
  <c r="AB346" i="3" s="1"/>
  <c r="AB205" i="3"/>
  <c r="AB206" i="3" s="1"/>
  <c r="AB348" i="3" s="1"/>
  <c r="AE5" i="10"/>
  <c r="AE5" i="3"/>
  <c r="AE5" i="6"/>
  <c r="AE5" i="21"/>
  <c r="AE5" i="4"/>
  <c r="AE5" i="25"/>
  <c r="AE5" i="8"/>
  <c r="AE5" i="11"/>
  <c r="AE5" i="20"/>
  <c r="AE5" i="13"/>
  <c r="AD29" i="4"/>
  <c r="AC21" i="4"/>
  <c r="AC25" i="4"/>
  <c r="AG84" i="25"/>
  <c r="AF94" i="25"/>
  <c r="AA141" i="8"/>
  <c r="AA75" i="8"/>
  <c r="AA116" i="8"/>
  <c r="W147" i="8"/>
  <c r="W148" i="8" s="1"/>
  <c r="W121" i="8"/>
  <c r="W122" i="8" s="1"/>
  <c r="W124" i="8" s="1"/>
  <c r="W46" i="2"/>
  <c r="W11" i="13"/>
  <c r="W12" i="13" s="1"/>
  <c r="W30" i="20"/>
  <c r="W142" i="8"/>
  <c r="W143" i="8" s="1"/>
  <c r="W81" i="11"/>
  <c r="W82" i="11" s="1"/>
  <c r="W84" i="11" s="1"/>
  <c r="W38" i="13"/>
  <c r="W39" i="13" s="1"/>
  <c r="W41" i="13" s="1"/>
  <c r="W61" i="10"/>
  <c r="W62" i="10" s="1"/>
  <c r="W64" i="10" s="1"/>
  <c r="W12" i="20"/>
  <c r="W137" i="8"/>
  <c r="W138" i="8" s="1"/>
  <c r="W71" i="10" s="1"/>
  <c r="AD52" i="3"/>
  <c r="AD67" i="3"/>
  <c r="Z118" i="8"/>
  <c r="Z120" i="8" s="1"/>
  <c r="W27" i="21"/>
  <c r="W53" i="21"/>
  <c r="W17" i="21"/>
  <c r="W52" i="21"/>
  <c r="AC32" i="3"/>
  <c r="AC33" i="3" s="1"/>
  <c r="AC105" i="3" s="1"/>
  <c r="AC38" i="3"/>
  <c r="AC39" i="3" s="1"/>
  <c r="AC15" i="3"/>
  <c r="AC16" i="3" s="1"/>
  <c r="AC94" i="3" s="1"/>
  <c r="AC27" i="6"/>
  <c r="AC33" i="6" s="1"/>
  <c r="AC41" i="6" s="1"/>
  <c r="AC45" i="6" s="1"/>
  <c r="AC48" i="6" s="1"/>
  <c r="AC21" i="3"/>
  <c r="AC22" i="3" s="1"/>
  <c r="Y37" i="8"/>
  <c r="Y39" i="8" s="1"/>
  <c r="Y90" i="8" s="1"/>
  <c r="Y93" i="8" s="1"/>
  <c r="Y98" i="8" s="1"/>
  <c r="V22" i="20"/>
  <c r="V23" i="20" s="1"/>
  <c r="V25" i="20" s="1"/>
  <c r="V89" i="20"/>
  <c r="V90" i="20" s="1"/>
  <c r="V92" i="20" s="1"/>
  <c r="V42" i="13"/>
  <c r="V43" i="13" s="1"/>
  <c r="V45" i="13" s="1"/>
  <c r="V69" i="20" s="1"/>
  <c r="V60" i="21"/>
  <c r="V61" i="21" s="1"/>
  <c r="V63" i="21" s="1"/>
  <c r="V73" i="20" s="1"/>
  <c r="V39" i="20"/>
  <c r="V40" i="20" s="1"/>
  <c r="V42" i="20" s="1"/>
  <c r="V65" i="10"/>
  <c r="V72" i="10"/>
  <c r="V125" i="8"/>
  <c r="V85" i="11"/>
  <c r="V86" i="11" s="1"/>
  <c r="V88" i="11" s="1"/>
  <c r="V65" i="20" s="1"/>
  <c r="V78" i="20"/>
  <c r="V79" i="20" s="1"/>
  <c r="V81" i="20" s="1"/>
  <c r="V33" i="11"/>
  <c r="V28" i="21"/>
  <c r="V63" i="11"/>
  <c r="V38" i="21"/>
  <c r="V39" i="21" s="1"/>
  <c r="V18" i="21"/>
  <c r="V19" i="21" s="1"/>
  <c r="V48" i="21"/>
  <c r="V49" i="21" s="1"/>
  <c r="AA180" i="3"/>
  <c r="AA182" i="3" s="1"/>
  <c r="AA185" i="3" s="1"/>
  <c r="AA187" i="3" s="1"/>
  <c r="AA221" i="3"/>
  <c r="AA222" i="3" s="1"/>
  <c r="AA358" i="3" s="1"/>
  <c r="AA214" i="3"/>
  <c r="AA215" i="3" s="1"/>
  <c r="AA310" i="3" s="1"/>
  <c r="AA169" i="3"/>
  <c r="AA171" i="3" s="1"/>
  <c r="AA174" i="3" s="1"/>
  <c r="AA176" i="3" s="1"/>
  <c r="AC58" i="3"/>
  <c r="AC73" i="3"/>
  <c r="Z309" i="3"/>
  <c r="Z80" i="3"/>
  <c r="X14" i="21"/>
  <c r="X15" i="21" s="1"/>
  <c r="X34" i="21"/>
  <c r="X35" i="21" s="1"/>
  <c r="X13" i="20"/>
  <c r="X24" i="21"/>
  <c r="X25" i="21" s="1"/>
  <c r="X31" i="20"/>
  <c r="X44" i="21"/>
  <c r="X45" i="21" s="1"/>
  <c r="AB107" i="3"/>
  <c r="AB110" i="3" s="1"/>
  <c r="AB112" i="3" s="1"/>
  <c r="AB345" i="3" s="1"/>
  <c r="AB349" i="3" s="1"/>
  <c r="AB118" i="3"/>
  <c r="AB120" i="3" s="1"/>
  <c r="AB123" i="3" s="1"/>
  <c r="AB125" i="3" s="1"/>
  <c r="AB298" i="3" s="1"/>
  <c r="AB198" i="3"/>
  <c r="AB199" i="3" s="1"/>
  <c r="AB300" i="3" s="1"/>
  <c r="V126" i="8"/>
  <c r="V128" i="8" s="1"/>
  <c r="V51" i="20" s="1"/>
  <c r="V66" i="10"/>
  <c r="V68" i="10" s="1"/>
  <c r="V57" i="20" s="1"/>
  <c r="AF5" i="2"/>
  <c r="AF10" i="2"/>
  <c r="AG9" i="2"/>
  <c r="V29" i="21"/>
  <c r="AB50" i="3"/>
  <c r="AB53" i="3" s="1"/>
  <c r="AB145" i="3" s="1"/>
  <c r="AB147" i="3" s="1"/>
  <c r="AB150" i="3" s="1"/>
  <c r="AB152" i="3" s="1"/>
  <c r="AB65" i="3"/>
  <c r="AB68" i="3" s="1"/>
  <c r="AB156" i="3" s="1"/>
  <c r="AB158" i="3" s="1"/>
  <c r="AB161" i="3" s="1"/>
  <c r="AB163" i="3" s="1"/>
  <c r="AG32" i="25"/>
  <c r="AF93" i="25"/>
  <c r="AF88" i="25"/>
  <c r="AB22" i="10"/>
  <c r="Z357" i="3"/>
  <c r="Z84" i="3"/>
  <c r="AE95" i="25"/>
  <c r="AE105" i="25" s="1"/>
  <c r="AE107" i="25" s="1"/>
  <c r="AE117" i="25" s="1"/>
  <c r="AB60" i="11"/>
  <c r="AB61" i="11"/>
  <c r="AB55" i="11"/>
  <c r="AB76" i="11" s="1"/>
  <c r="AB58" i="11"/>
  <c r="AB62" i="11"/>
  <c r="AB59" i="11"/>
  <c r="AA146" i="8"/>
  <c r="AA117" i="8"/>
  <c r="W35" i="20"/>
  <c r="W36" i="20" s="1"/>
  <c r="W38" i="20" s="1"/>
  <c r="W17" i="20"/>
  <c r="P61" i="20"/>
  <c r="AA158" i="3"/>
  <c r="AA161" i="3" s="1"/>
  <c r="AA163" i="3" s="1"/>
  <c r="AF31" i="4"/>
  <c r="AE23" i="4"/>
  <c r="AE27" i="4"/>
  <c r="AA131" i="3"/>
  <c r="AA134" i="3" s="1"/>
  <c r="AA136" i="3" s="1"/>
  <c r="AA346" i="3" s="1"/>
  <c r="W14" i="20"/>
  <c r="W16" i="20" s="1"/>
  <c r="W18" i="20" s="1"/>
  <c r="W20" i="20" s="1"/>
  <c r="AA27" i="11"/>
  <c r="AA349" i="3"/>
  <c r="AB103" i="8"/>
  <c r="AB72" i="8"/>
  <c r="AB74" i="8" s="1"/>
  <c r="AB109" i="8"/>
  <c r="AB110" i="8" s="1"/>
  <c r="AF106" i="25"/>
  <c r="AG71" i="25"/>
  <c r="V138" i="8"/>
  <c r="AB72" i="3"/>
  <c r="AB75" i="3" s="1"/>
  <c r="AB57" i="3"/>
  <c r="AB60" i="3" s="1"/>
  <c r="AB25" i="11"/>
  <c r="AB75" i="11" s="1"/>
  <c r="AB77" i="11" s="1"/>
  <c r="AB80" i="11" s="1"/>
  <c r="AB32" i="11"/>
  <c r="AB31" i="11"/>
  <c r="AB28" i="11"/>
  <c r="AB29" i="11"/>
  <c r="AB30" i="11"/>
  <c r="AC24" i="11"/>
  <c r="AC20" i="10"/>
  <c r="AC19" i="13"/>
  <c r="AC20" i="13" s="1"/>
  <c r="AC32" i="13" s="1"/>
  <c r="AC34" i="13" s="1"/>
  <c r="AC37" i="13" s="1"/>
  <c r="AC9" i="13"/>
  <c r="AD19" i="13"/>
  <c r="AD20" i="13" s="1"/>
  <c r="AD32" i="13" s="1"/>
  <c r="AD34" i="13" s="1"/>
  <c r="AD37" i="13" s="1"/>
  <c r="AD9" i="13"/>
  <c r="AD20" i="10"/>
  <c r="AD24" i="11"/>
  <c r="AA57" i="11"/>
  <c r="W48" i="2"/>
  <c r="W3" i="2" s="1"/>
  <c r="W4" i="20"/>
  <c r="W4" i="11"/>
  <c r="W4" i="10"/>
  <c r="W4" i="8"/>
  <c r="W4" i="3"/>
  <c r="W4" i="21"/>
  <c r="W4" i="4"/>
  <c r="W4" i="6"/>
  <c r="W4" i="13"/>
  <c r="W4" i="25"/>
  <c r="W71" i="2"/>
  <c r="AA147" i="3"/>
  <c r="AA150" i="3" s="1"/>
  <c r="AA152" i="3" s="1"/>
  <c r="AD74" i="3"/>
  <c r="AD59" i="3"/>
  <c r="T73" i="20"/>
  <c r="AD112" i="25"/>
  <c r="AD62" i="4" s="1"/>
  <c r="AD65" i="4" s="1"/>
  <c r="AD31" i="10" s="1"/>
  <c r="AD113" i="25"/>
  <c r="AD61" i="4" s="1"/>
  <c r="AD64" i="4" s="1"/>
  <c r="AD14" i="10" s="1"/>
  <c r="X38" i="8"/>
  <c r="X39" i="8" s="1"/>
  <c r="X90" i="8" s="1"/>
  <c r="X93" i="8" s="1"/>
  <c r="X98" i="8" s="1"/>
  <c r="X28" i="8"/>
  <c r="X29" i="8" s="1"/>
  <c r="X85" i="8" s="1"/>
  <c r="X87" i="8" s="1"/>
  <c r="X97" i="8" s="1"/>
  <c r="X99" i="8" s="1"/>
  <c r="X102" i="8" s="1"/>
  <c r="X104" i="8" s="1"/>
  <c r="X132" i="8" s="1"/>
  <c r="X134" i="8" s="1"/>
  <c r="X136" i="8" s="1"/>
  <c r="AD12" i="4"/>
  <c r="AD13" i="4"/>
  <c r="AE14" i="4"/>
  <c r="U65" i="11"/>
  <c r="U69" i="11"/>
  <c r="U67" i="11"/>
  <c r="U36" i="11"/>
  <c r="U38" i="11"/>
  <c r="U66" i="11"/>
  <c r="U39" i="11"/>
  <c r="U37" i="11"/>
  <c r="U35" i="11"/>
  <c r="U68" i="11"/>
  <c r="U34" i="11"/>
  <c r="U64" i="11"/>
  <c r="AE90" i="25"/>
  <c r="AE99" i="25" s="1"/>
  <c r="AE101" i="25" s="1"/>
  <c r="AE111" i="25" s="1"/>
  <c r="AE112" i="25" l="1"/>
  <c r="AE62" i="4" s="1"/>
  <c r="AE65" i="4" s="1"/>
  <c r="AE31" i="10" s="1"/>
  <c r="AE113" i="25"/>
  <c r="AE61" i="4" s="1"/>
  <c r="AE64" i="4" s="1"/>
  <c r="AE14" i="10" s="1"/>
  <c r="AE119" i="25"/>
  <c r="AE68" i="4" s="1"/>
  <c r="AE71" i="4" s="1"/>
  <c r="AE118" i="25"/>
  <c r="AE69" i="4" s="1"/>
  <c r="AE72" i="4" s="1"/>
  <c r="AA308" i="3"/>
  <c r="AA79" i="3"/>
  <c r="W3" i="25"/>
  <c r="W3" i="11"/>
  <c r="W3" i="3"/>
  <c r="W3" i="6"/>
  <c r="W3" i="10"/>
  <c r="W3" i="4"/>
  <c r="W3" i="13"/>
  <c r="W3" i="21"/>
  <c r="W3" i="8"/>
  <c r="W3" i="20"/>
  <c r="AC25" i="11"/>
  <c r="AC75" i="11" s="1"/>
  <c r="AC32" i="11"/>
  <c r="AC31" i="11"/>
  <c r="AC30" i="11"/>
  <c r="AC28" i="11"/>
  <c r="AC29" i="11"/>
  <c r="AB180" i="3"/>
  <c r="AB182" i="3" s="1"/>
  <c r="AB185" i="3" s="1"/>
  <c r="AB187" i="3" s="1"/>
  <c r="AB221" i="3"/>
  <c r="AB222" i="3" s="1"/>
  <c r="AB358" i="3" s="1"/>
  <c r="AA351" i="3"/>
  <c r="AA353" i="3" s="1"/>
  <c r="AA27" i="8" s="1"/>
  <c r="AA371" i="3"/>
  <c r="AA373" i="3" s="1"/>
  <c r="AA37" i="8" s="1"/>
  <c r="AA83" i="3"/>
  <c r="AA356" i="3"/>
  <c r="AB57" i="11"/>
  <c r="X53" i="21"/>
  <c r="X27" i="21"/>
  <c r="AC118" i="3"/>
  <c r="AC198" i="3"/>
  <c r="AC199" i="3" s="1"/>
  <c r="AC300" i="3" s="1"/>
  <c r="AF95" i="25"/>
  <c r="AF105" i="25" s="1"/>
  <c r="AF107" i="25" s="1"/>
  <c r="AF117" i="25" s="1"/>
  <c r="AC65" i="3"/>
  <c r="AC68" i="3" s="1"/>
  <c r="AC156" i="3" s="1"/>
  <c r="AC50" i="3"/>
  <c r="AC53" i="3" s="1"/>
  <c r="AC145" i="3" s="1"/>
  <c r="Z81" i="3"/>
  <c r="Y39" i="2"/>
  <c r="Y40" i="2" s="1"/>
  <c r="Y26" i="2"/>
  <c r="Y28" i="2" s="1"/>
  <c r="Y4" i="2" s="1"/>
  <c r="Y55" i="2"/>
  <c r="Y56" i="2" s="1"/>
  <c r="Y43" i="2"/>
  <c r="Y44" i="2" s="1"/>
  <c r="Y47" i="2" s="1"/>
  <c r="Y2" i="2"/>
  <c r="B21" i="26"/>
  <c r="D20" i="26"/>
  <c r="AC55" i="11"/>
  <c r="AC76" i="11" s="1"/>
  <c r="AC59" i="11"/>
  <c r="AC62" i="11"/>
  <c r="AC60" i="11"/>
  <c r="AC61" i="11"/>
  <c r="AC58" i="11"/>
  <c r="W60" i="21"/>
  <c r="W42" i="13"/>
  <c r="W43" i="13" s="1"/>
  <c r="W45" i="13" s="1"/>
  <c r="W69" i="20" s="1"/>
  <c r="W22" i="20"/>
  <c r="W39" i="20"/>
  <c r="W40" i="20" s="1"/>
  <c r="W42" i="20" s="1"/>
  <c r="W89" i="20"/>
  <c r="W90" i="20" s="1"/>
  <c r="W92" i="20" s="1"/>
  <c r="W125" i="8"/>
  <c r="W72" i="10"/>
  <c r="W65" i="10"/>
  <c r="W85" i="11"/>
  <c r="W78" i="20"/>
  <c r="W79" i="20" s="1"/>
  <c r="W81" i="20" s="1"/>
  <c r="W33" i="11"/>
  <c r="W63" i="11"/>
  <c r="W48" i="21"/>
  <c r="W28" i="21"/>
  <c r="W29" i="21" s="1"/>
  <c r="W18" i="21"/>
  <c r="W38" i="21"/>
  <c r="AD25" i="11"/>
  <c r="AD75" i="11" s="1"/>
  <c r="AD32" i="11"/>
  <c r="AD29" i="11"/>
  <c r="AD31" i="11"/>
  <c r="AD28" i="11"/>
  <c r="AD30" i="11"/>
  <c r="AB27" i="11"/>
  <c r="AB117" i="8"/>
  <c r="AB146" i="8"/>
  <c r="AE74" i="3"/>
  <c r="AE59" i="3"/>
  <c r="AH32" i="25"/>
  <c r="AG88" i="25"/>
  <c r="AG93" i="25"/>
  <c r="AH9" i="2"/>
  <c r="AG5" i="2"/>
  <c r="AG10" i="2"/>
  <c r="AB351" i="3"/>
  <c r="AB353" i="3" s="1"/>
  <c r="AB27" i="8" s="1"/>
  <c r="AB371" i="3"/>
  <c r="AB373" i="3" s="1"/>
  <c r="AB37" i="8" s="1"/>
  <c r="AA80" i="3"/>
  <c r="AA309" i="3"/>
  <c r="AA84" i="3"/>
  <c r="AA357" i="3"/>
  <c r="AC103" i="8"/>
  <c r="AC72" i="8"/>
  <c r="AC109" i="8"/>
  <c r="AC110" i="8" s="1"/>
  <c r="W56" i="21"/>
  <c r="W59" i="21" s="1"/>
  <c r="W61" i="21" s="1"/>
  <c r="W63" i="21" s="1"/>
  <c r="W73" i="20" s="1"/>
  <c r="W73" i="10"/>
  <c r="W75" i="10" s="1"/>
  <c r="W61" i="20" s="1"/>
  <c r="W86" i="11"/>
  <c r="W88" i="11" s="1"/>
  <c r="W65" i="20" s="1"/>
  <c r="AA118" i="8"/>
  <c r="AA120" i="8" s="1"/>
  <c r="AG94" i="25"/>
  <c r="AG95" i="25" s="1"/>
  <c r="AG105" i="25" s="1"/>
  <c r="AH84" i="25"/>
  <c r="AD25" i="4"/>
  <c r="AD21" i="4"/>
  <c r="AE29" i="4"/>
  <c r="Z311" i="3"/>
  <c r="Z18" i="8" s="1"/>
  <c r="Z19" i="8" s="1"/>
  <c r="Z80" i="8" s="1"/>
  <c r="Z82" i="8" s="1"/>
  <c r="Z96" i="8" s="1"/>
  <c r="AD66" i="3"/>
  <c r="AD51" i="3"/>
  <c r="AF90" i="25"/>
  <c r="AF99" i="25" s="1"/>
  <c r="AB56" i="10"/>
  <c r="AB60" i="10" s="1"/>
  <c r="X147" i="8"/>
  <c r="X148" i="8" s="1"/>
  <c r="X61" i="10"/>
  <c r="X62" i="10" s="1"/>
  <c r="X64" i="10" s="1"/>
  <c r="X12" i="20"/>
  <c r="X14" i="20" s="1"/>
  <c r="X16" i="20" s="1"/>
  <c r="X18" i="20" s="1"/>
  <c r="X20" i="20" s="1"/>
  <c r="X81" i="11"/>
  <c r="X82" i="11" s="1"/>
  <c r="X84" i="11" s="1"/>
  <c r="X38" i="13"/>
  <c r="X39" i="13" s="1"/>
  <c r="X41" i="13" s="1"/>
  <c r="X46" i="2"/>
  <c r="X48" i="2" s="1"/>
  <c r="X3" i="2" s="1"/>
  <c r="X11" i="13"/>
  <c r="X12" i="13" s="1"/>
  <c r="X121" i="8"/>
  <c r="X122" i="8" s="1"/>
  <c r="X124" i="8" s="1"/>
  <c r="X142" i="8"/>
  <c r="X143" i="8" s="1"/>
  <c r="X30" i="20"/>
  <c r="X137" i="8"/>
  <c r="X138" i="8" s="1"/>
  <c r="X71" i="10" s="1"/>
  <c r="V71" i="10"/>
  <c r="V73" i="10" s="1"/>
  <c r="AB75" i="8"/>
  <c r="AB116" i="8"/>
  <c r="AB118" i="8" s="1"/>
  <c r="AB120" i="8" s="1"/>
  <c r="AB141" i="8"/>
  <c r="AE52" i="3"/>
  <c r="AE67" i="3"/>
  <c r="AB83" i="3"/>
  <c r="AB356" i="3"/>
  <c r="AF27" i="2"/>
  <c r="AF14" i="2"/>
  <c r="X55" i="21"/>
  <c r="X47" i="21"/>
  <c r="X54" i="21"/>
  <c r="X37" i="21"/>
  <c r="W19" i="21"/>
  <c r="W126" i="8"/>
  <c r="W128" i="8" s="1"/>
  <c r="W51" i="20" s="1"/>
  <c r="Z51" i="2"/>
  <c r="Z52" i="2" s="1"/>
  <c r="Z18" i="2"/>
  <c r="Z19" i="2" s="1"/>
  <c r="AA15" i="2"/>
  <c r="AD73" i="3"/>
  <c r="AD58" i="3"/>
  <c r="AH58" i="25"/>
  <c r="AG89" i="25"/>
  <c r="AG90" i="25" s="1"/>
  <c r="AG99" i="25" s="1"/>
  <c r="W49" i="21"/>
  <c r="AG100" i="25"/>
  <c r="AH45" i="25"/>
  <c r="AD58" i="11"/>
  <c r="AD55" i="11"/>
  <c r="AD76" i="11" s="1"/>
  <c r="AD60" i="11"/>
  <c r="AD62" i="11"/>
  <c r="AD61" i="11"/>
  <c r="AD59" i="11"/>
  <c r="Z85" i="3"/>
  <c r="AH19" i="25"/>
  <c r="AG104" i="25"/>
  <c r="AG98" i="25"/>
  <c r="X2" i="25"/>
  <c r="X2" i="10"/>
  <c r="X2" i="20"/>
  <c r="X2" i="6"/>
  <c r="X2" i="11"/>
  <c r="X2" i="21"/>
  <c r="X2" i="13"/>
  <c r="X2" i="4"/>
  <c r="X2" i="8"/>
  <c r="X2" i="3"/>
  <c r="X4" i="6"/>
  <c r="X4" i="4"/>
  <c r="X4" i="3"/>
  <c r="X4" i="20"/>
  <c r="X4" i="10"/>
  <c r="X4" i="21"/>
  <c r="X4" i="11"/>
  <c r="X4" i="13"/>
  <c r="X4" i="25"/>
  <c r="X4" i="8"/>
  <c r="X71" i="2"/>
  <c r="AE13" i="4"/>
  <c r="AF14" i="4"/>
  <c r="AE12" i="4"/>
  <c r="AD32" i="3"/>
  <c r="AD33" i="3" s="1"/>
  <c r="AD105" i="3" s="1"/>
  <c r="AD21" i="3"/>
  <c r="AD22" i="3" s="1"/>
  <c r="AD27" i="6"/>
  <c r="AD33" i="6" s="1"/>
  <c r="AD41" i="6" s="1"/>
  <c r="AD45" i="6" s="1"/>
  <c r="AD48" i="6" s="1"/>
  <c r="AD38" i="3"/>
  <c r="AD39" i="3" s="1"/>
  <c r="AD15" i="3"/>
  <c r="AD16" i="3" s="1"/>
  <c r="AD94" i="3" s="1"/>
  <c r="AB169" i="3"/>
  <c r="AB171" i="3" s="1"/>
  <c r="AB174" i="3" s="1"/>
  <c r="AB176" i="3" s="1"/>
  <c r="AB214" i="3"/>
  <c r="AB215" i="3" s="1"/>
  <c r="AB310" i="3" s="1"/>
  <c r="AG106" i="25"/>
  <c r="AG107" i="25" s="1"/>
  <c r="AG117" i="25" s="1"/>
  <c r="AH71" i="25"/>
  <c r="W23" i="20"/>
  <c r="W25" i="20" s="1"/>
  <c r="AF23" i="4"/>
  <c r="AG31" i="4"/>
  <c r="AF27" i="4"/>
  <c r="AB79" i="3"/>
  <c r="AB308" i="3"/>
  <c r="AF5" i="25"/>
  <c r="AF5" i="13"/>
  <c r="AF5" i="3"/>
  <c r="AF5" i="6"/>
  <c r="AF5" i="10"/>
  <c r="AF5" i="11"/>
  <c r="AF5" i="21"/>
  <c r="AF5" i="20"/>
  <c r="AF5" i="4"/>
  <c r="AF5" i="8"/>
  <c r="X52" i="21"/>
  <c r="X56" i="21" s="1"/>
  <c r="X59" i="21" s="1"/>
  <c r="X17" i="21"/>
  <c r="V37" i="11"/>
  <c r="V65" i="11"/>
  <c r="V38" i="11"/>
  <c r="V35" i="11"/>
  <c r="V69" i="11"/>
  <c r="V36" i="11"/>
  <c r="V67" i="11"/>
  <c r="V68" i="11"/>
  <c r="V39" i="11"/>
  <c r="V66" i="11"/>
  <c r="V34" i="11"/>
  <c r="V64" i="11"/>
  <c r="AC129" i="3"/>
  <c r="AC205" i="3"/>
  <c r="AC206" i="3" s="1"/>
  <c r="AC348" i="3" s="1"/>
  <c r="W66" i="10"/>
  <c r="W68" i="10" s="1"/>
  <c r="W57" i="20" s="1"/>
  <c r="AC72" i="3"/>
  <c r="AC75" i="3" s="1"/>
  <c r="AC57" i="3"/>
  <c r="AC60" i="3" s="1"/>
  <c r="Y31" i="20"/>
  <c r="Y14" i="21"/>
  <c r="Y15" i="21" s="1"/>
  <c r="Y13" i="20"/>
  <c r="Y44" i="21"/>
  <c r="Y45" i="21" s="1"/>
  <c r="Y34" i="21"/>
  <c r="Y35" i="21" s="1"/>
  <c r="Y24" i="21"/>
  <c r="Y25" i="21" s="1"/>
  <c r="AF30" i="4"/>
  <c r="AE22" i="4"/>
  <c r="AE26" i="4"/>
  <c r="W39" i="21"/>
  <c r="AF101" i="25"/>
  <c r="AF111" i="25" s="1"/>
  <c r="Z359" i="3"/>
  <c r="AC175" i="3"/>
  <c r="AC157" i="3"/>
  <c r="AC162" i="3"/>
  <c r="AC170" i="3"/>
  <c r="AC250" i="3"/>
  <c r="AC251" i="3" s="1"/>
  <c r="AC299" i="3" s="1"/>
  <c r="AC135" i="3"/>
  <c r="AC111" i="3"/>
  <c r="AC106" i="3"/>
  <c r="AC107" i="3" s="1"/>
  <c r="AC110" i="3" s="1"/>
  <c r="AC112" i="3" s="1"/>
  <c r="AC345" i="3" s="1"/>
  <c r="AC37" i="10"/>
  <c r="AC38" i="10" s="1"/>
  <c r="AC181" i="3"/>
  <c r="AC146" i="3"/>
  <c r="AC130" i="3"/>
  <c r="AC124" i="3"/>
  <c r="AC100" i="3"/>
  <c r="AC119" i="3"/>
  <c r="AC15" i="10"/>
  <c r="AC16" i="10" s="1"/>
  <c r="AC24" i="10" s="1"/>
  <c r="AC25" i="10" s="1"/>
  <c r="AC54" i="10" s="1"/>
  <c r="AC56" i="10" s="1"/>
  <c r="AC60" i="10" s="1"/>
  <c r="AC21" i="10"/>
  <c r="AC22" i="10" s="1"/>
  <c r="AC151" i="3"/>
  <c r="AC32" i="10"/>
  <c r="AC33" i="10" s="1"/>
  <c r="AC40" i="10" s="1"/>
  <c r="AC41" i="10" s="1"/>
  <c r="AC55" i="10" s="1"/>
  <c r="AD62" i="2"/>
  <c r="AC186" i="3"/>
  <c r="AC95" i="3"/>
  <c r="AC96" i="3" s="1"/>
  <c r="AC99" i="3" s="1"/>
  <c r="AC101" i="3" s="1"/>
  <c r="AC297" i="3" s="1"/>
  <c r="AC256" i="3"/>
  <c r="AC257" i="3" s="1"/>
  <c r="AC347" i="3" s="1"/>
  <c r="X17" i="20"/>
  <c r="X35" i="20"/>
  <c r="X36" i="20" s="1"/>
  <c r="X38" i="20" s="1"/>
  <c r="X3" i="13" l="1"/>
  <c r="X3" i="10"/>
  <c r="X3" i="25"/>
  <c r="X3" i="3"/>
  <c r="X3" i="21"/>
  <c r="X3" i="20"/>
  <c r="X3" i="11"/>
  <c r="X3" i="8"/>
  <c r="X3" i="6"/>
  <c r="X3" i="4"/>
  <c r="AF118" i="25"/>
  <c r="AF69" i="4" s="1"/>
  <c r="AF72" i="4" s="1"/>
  <c r="AF119" i="25"/>
  <c r="AF68" i="4" s="1"/>
  <c r="AF71" i="4" s="1"/>
  <c r="X23" i="20"/>
  <c r="X25" i="20" s="1"/>
  <c r="Y53" i="21"/>
  <c r="Y27" i="21"/>
  <c r="Y52" i="21"/>
  <c r="Y17" i="21"/>
  <c r="AG23" i="4"/>
  <c r="AG27" i="4"/>
  <c r="AH31" i="4"/>
  <c r="AH106" i="25"/>
  <c r="AI71" i="25"/>
  <c r="X89" i="20"/>
  <c r="X90" i="20" s="1"/>
  <c r="X92" i="20" s="1"/>
  <c r="X39" i="20"/>
  <c r="X60" i="21"/>
  <c r="X61" i="21" s="1"/>
  <c r="X63" i="21" s="1"/>
  <c r="X73" i="20" s="1"/>
  <c r="X22" i="20"/>
  <c r="X42" i="13"/>
  <c r="X65" i="10"/>
  <c r="X72" i="10"/>
  <c r="X125" i="8"/>
  <c r="X85" i="11"/>
  <c r="X86" i="11" s="1"/>
  <c r="X88" i="11" s="1"/>
  <c r="X65" i="20" s="1"/>
  <c r="X78" i="20"/>
  <c r="X79" i="20" s="1"/>
  <c r="X81" i="20" s="1"/>
  <c r="X33" i="11"/>
  <c r="X48" i="21"/>
  <c r="X28" i="21"/>
  <c r="X18" i="21"/>
  <c r="X63" i="11"/>
  <c r="X38" i="21"/>
  <c r="AG101" i="25"/>
  <c r="AG111" i="25" s="1"/>
  <c r="Z44" i="21"/>
  <c r="Z45" i="21" s="1"/>
  <c r="Z24" i="21"/>
  <c r="Z25" i="21" s="1"/>
  <c r="Z14" i="21"/>
  <c r="Z15" i="21" s="1"/>
  <c r="Z31" i="20"/>
  <c r="Z34" i="21"/>
  <c r="Z35" i="21" s="1"/>
  <c r="Z13" i="20"/>
  <c r="X39" i="21"/>
  <c r="X126" i="8"/>
  <c r="X128" i="8" s="1"/>
  <c r="X51" i="20" s="1"/>
  <c r="AD65" i="3"/>
  <c r="AD68" i="3" s="1"/>
  <c r="AD156" i="3" s="1"/>
  <c r="AD50" i="3"/>
  <c r="AD53" i="3" s="1"/>
  <c r="AD145" i="3" s="1"/>
  <c r="AC117" i="8"/>
  <c r="AC146" i="8"/>
  <c r="AH5" i="2"/>
  <c r="AH10" i="2"/>
  <c r="AI9" i="2"/>
  <c r="W67" i="11"/>
  <c r="W38" i="11"/>
  <c r="W69" i="11"/>
  <c r="W37" i="11"/>
  <c r="W35" i="11"/>
  <c r="W65" i="11"/>
  <c r="W36" i="11"/>
  <c r="W39" i="11"/>
  <c r="W66" i="11"/>
  <c r="W68" i="11"/>
  <c r="W64" i="11"/>
  <c r="W34" i="11"/>
  <c r="AC120" i="3"/>
  <c r="AC123" i="3" s="1"/>
  <c r="AC125" i="3" s="1"/>
  <c r="AC298" i="3" s="1"/>
  <c r="AC301" i="3" s="1"/>
  <c r="AC303" i="3" s="1"/>
  <c r="AC305" i="3" s="1"/>
  <c r="AC17" i="8" s="1"/>
  <c r="AA85" i="3"/>
  <c r="AC77" i="11"/>
  <c r="AC80" i="11" s="1"/>
  <c r="AA81" i="3"/>
  <c r="AE19" i="13"/>
  <c r="AE20" i="13" s="1"/>
  <c r="AE32" i="13" s="1"/>
  <c r="AE20" i="10"/>
  <c r="AE24" i="11"/>
  <c r="AE9" i="13"/>
  <c r="Z38" i="8"/>
  <c r="Z39" i="8" s="1"/>
  <c r="Z90" i="8" s="1"/>
  <c r="Z93" i="8" s="1"/>
  <c r="Z98" i="8" s="1"/>
  <c r="Z28" i="8"/>
  <c r="Z29" i="8" s="1"/>
  <c r="Z85" i="8" s="1"/>
  <c r="Z87" i="8" s="1"/>
  <c r="Z97" i="8" s="1"/>
  <c r="X40" i="20"/>
  <c r="X42" i="20" s="1"/>
  <c r="AE73" i="3"/>
  <c r="AE58" i="3"/>
  <c r="Y54" i="21"/>
  <c r="Y37" i="21"/>
  <c r="AF67" i="3"/>
  <c r="AF52" i="3"/>
  <c r="AG119" i="25"/>
  <c r="AG68" i="4" s="1"/>
  <c r="AG71" i="4" s="1"/>
  <c r="AG118" i="25"/>
  <c r="AG69" i="4" s="1"/>
  <c r="AG72" i="4" s="1"/>
  <c r="AD129" i="3"/>
  <c r="AD205" i="3"/>
  <c r="AD206" i="3" s="1"/>
  <c r="AD348" i="3" s="1"/>
  <c r="AE32" i="3"/>
  <c r="AE33" i="3" s="1"/>
  <c r="AE105" i="3" s="1"/>
  <c r="AE21" i="3"/>
  <c r="AE22" i="3" s="1"/>
  <c r="AE27" i="6"/>
  <c r="AE33" i="6" s="1"/>
  <c r="AE41" i="6" s="1"/>
  <c r="AE45" i="6" s="1"/>
  <c r="AE48" i="6" s="1"/>
  <c r="AE38" i="3"/>
  <c r="AE39" i="3" s="1"/>
  <c r="AE15" i="3"/>
  <c r="AE16" i="3" s="1"/>
  <c r="AE94" i="3" s="1"/>
  <c r="X73" i="10"/>
  <c r="X75" i="10" s="1"/>
  <c r="X61" i="20" s="1"/>
  <c r="AD72" i="3"/>
  <c r="AD75" i="3" s="1"/>
  <c r="AD57" i="3"/>
  <c r="AD60" i="3" s="1"/>
  <c r="AC141" i="8"/>
  <c r="AC75" i="8"/>
  <c r="AC118" i="8"/>
  <c r="AC120" i="8" s="1"/>
  <c r="AD27" i="11"/>
  <c r="AC57" i="11"/>
  <c r="Y35" i="20"/>
  <c r="Y36" i="20" s="1"/>
  <c r="Y38" i="20" s="1"/>
  <c r="Y17" i="20"/>
  <c r="AC147" i="3"/>
  <c r="AC150" i="3" s="1"/>
  <c r="AC152" i="3" s="1"/>
  <c r="X29" i="21"/>
  <c r="AB84" i="3"/>
  <c r="AB357" i="3"/>
  <c r="AA311" i="3"/>
  <c r="AA18" i="8" s="1"/>
  <c r="AA19" i="8" s="1"/>
  <c r="AA80" i="8" s="1"/>
  <c r="AA82" i="8" s="1"/>
  <c r="AA96" i="8" s="1"/>
  <c r="AD181" i="3"/>
  <c r="AD146" i="3"/>
  <c r="AD170" i="3"/>
  <c r="AD111" i="3"/>
  <c r="AD130" i="3"/>
  <c r="AD21" i="10"/>
  <c r="AD22" i="10" s="1"/>
  <c r="AD95" i="3"/>
  <c r="AD96" i="3" s="1"/>
  <c r="AD99" i="3" s="1"/>
  <c r="AD101" i="3" s="1"/>
  <c r="AD297" i="3" s="1"/>
  <c r="AD301" i="3" s="1"/>
  <c r="AD303" i="3" s="1"/>
  <c r="AD305" i="3" s="1"/>
  <c r="AD17" i="8" s="1"/>
  <c r="AD106" i="3"/>
  <c r="AD107" i="3" s="1"/>
  <c r="AD110" i="3" s="1"/>
  <c r="AD112" i="3" s="1"/>
  <c r="AD345" i="3" s="1"/>
  <c r="AD100" i="3"/>
  <c r="AD186" i="3"/>
  <c r="AD256" i="3"/>
  <c r="AD257" i="3" s="1"/>
  <c r="AD347" i="3" s="1"/>
  <c r="AD124" i="3"/>
  <c r="AD135" i="3"/>
  <c r="AD15" i="10"/>
  <c r="AD16" i="10" s="1"/>
  <c r="AD24" i="10" s="1"/>
  <c r="AD25" i="10" s="1"/>
  <c r="AD54" i="10" s="1"/>
  <c r="AD56" i="10" s="1"/>
  <c r="AD60" i="10" s="1"/>
  <c r="AD175" i="3"/>
  <c r="AD32" i="10"/>
  <c r="AD33" i="10" s="1"/>
  <c r="AD40" i="10" s="1"/>
  <c r="AD41" i="10" s="1"/>
  <c r="AD55" i="10" s="1"/>
  <c r="AD151" i="3"/>
  <c r="AD250" i="3"/>
  <c r="AD251" i="3" s="1"/>
  <c r="AD299" i="3" s="1"/>
  <c r="AE62" i="2"/>
  <c r="AD37" i="10"/>
  <c r="AD38" i="10" s="1"/>
  <c r="AD157" i="3"/>
  <c r="AD162" i="3"/>
  <c r="AD119" i="3"/>
  <c r="AE51" i="3"/>
  <c r="AE66" i="3"/>
  <c r="Y55" i="21"/>
  <c r="Y47" i="21"/>
  <c r="AC169" i="3"/>
  <c r="AC171" i="3" s="1"/>
  <c r="AC174" i="3" s="1"/>
  <c r="AC176" i="3" s="1"/>
  <c r="AC214" i="3"/>
  <c r="AC215" i="3" s="1"/>
  <c r="AC310" i="3" s="1"/>
  <c r="AC131" i="3"/>
  <c r="AC134" i="3" s="1"/>
  <c r="AC136" i="3" s="1"/>
  <c r="AC346" i="3" s="1"/>
  <c r="AC349" i="3" s="1"/>
  <c r="AD109" i="8"/>
  <c r="AD110" i="8" s="1"/>
  <c r="AD72" i="8"/>
  <c r="AD74" i="8" s="1"/>
  <c r="AD103" i="8"/>
  <c r="AG14" i="4"/>
  <c r="AF12" i="4"/>
  <c r="AF13" i="4"/>
  <c r="AA51" i="2"/>
  <c r="AA52" i="2" s="1"/>
  <c r="AA18" i="2"/>
  <c r="AA19" i="2" s="1"/>
  <c r="AB15" i="2"/>
  <c r="X49" i="21"/>
  <c r="AB359" i="3"/>
  <c r="V75" i="10"/>
  <c r="X66" i="10"/>
  <c r="X68" i="10" s="1"/>
  <c r="X57" i="20" s="1"/>
  <c r="Z99" i="8"/>
  <c r="Z102" i="8" s="1"/>
  <c r="Z104" i="8" s="1"/>
  <c r="Z132" i="8" s="1"/>
  <c r="Z134" i="8" s="1"/>
  <c r="Z136" i="8" s="1"/>
  <c r="AH94" i="25"/>
  <c r="AI84" i="25"/>
  <c r="AG27" i="2"/>
  <c r="AG14" i="2"/>
  <c r="AD77" i="11"/>
  <c r="AD80" i="11" s="1"/>
  <c r="B22" i="26"/>
  <c r="D21" i="26"/>
  <c r="Y4" i="4"/>
  <c r="Y4" i="10"/>
  <c r="Y4" i="8"/>
  <c r="Y4" i="3"/>
  <c r="Y4" i="21"/>
  <c r="Y4" i="13"/>
  <c r="Y4" i="20"/>
  <c r="Y4" i="6"/>
  <c r="Y4" i="25"/>
  <c r="Y4" i="11"/>
  <c r="Y71" i="2"/>
  <c r="AC158" i="3"/>
  <c r="AC161" i="3" s="1"/>
  <c r="AC163" i="3" s="1"/>
  <c r="AF113" i="25"/>
  <c r="AF61" i="4" s="1"/>
  <c r="AF64" i="4" s="1"/>
  <c r="AF14" i="10" s="1"/>
  <c r="AF112" i="25"/>
  <c r="AF62" i="4" s="1"/>
  <c r="AF65" i="4" s="1"/>
  <c r="AF31" i="10" s="1"/>
  <c r="AG30" i="4"/>
  <c r="AF22" i="4"/>
  <c r="AF26" i="4"/>
  <c r="AC180" i="3"/>
  <c r="AC182" i="3" s="1"/>
  <c r="AC185" i="3" s="1"/>
  <c r="AC187" i="3" s="1"/>
  <c r="AC221" i="3"/>
  <c r="AC222" i="3" s="1"/>
  <c r="AC358" i="3" s="1"/>
  <c r="X19" i="21"/>
  <c r="AF74" i="3"/>
  <c r="AF59" i="3"/>
  <c r="AB309" i="3"/>
  <c r="AB311" i="3" s="1"/>
  <c r="AB18" i="8" s="1"/>
  <c r="AB19" i="8" s="1"/>
  <c r="AB80" i="8" s="1"/>
  <c r="AB82" i="8" s="1"/>
  <c r="AB96" i="8" s="1"/>
  <c r="AB80" i="3"/>
  <c r="AB81" i="3" s="1"/>
  <c r="AD198" i="3"/>
  <c r="AD199" i="3" s="1"/>
  <c r="AD300" i="3" s="1"/>
  <c r="AD118" i="3"/>
  <c r="AD120" i="3" s="1"/>
  <c r="AD123" i="3" s="1"/>
  <c r="AD125" i="3" s="1"/>
  <c r="AD298" i="3" s="1"/>
  <c r="AI19" i="25"/>
  <c r="AH104" i="25"/>
  <c r="AH98" i="25"/>
  <c r="AD57" i="11"/>
  <c r="AH100" i="25"/>
  <c r="AI45" i="25"/>
  <c r="AH89" i="25"/>
  <c r="AI58" i="25"/>
  <c r="Z39" i="2"/>
  <c r="Z40" i="2" s="1"/>
  <c r="Z55" i="2"/>
  <c r="Z56" i="2" s="1"/>
  <c r="Z26" i="2"/>
  <c r="Z28" i="2" s="1"/>
  <c r="Z4" i="2" s="1"/>
  <c r="Z43" i="2"/>
  <c r="Z44" i="2" s="1"/>
  <c r="Z47" i="2" s="1"/>
  <c r="Z2" i="2"/>
  <c r="AB85" i="3"/>
  <c r="X43" i="13"/>
  <c r="X45" i="13" s="1"/>
  <c r="X69" i="20" s="1"/>
  <c r="AE21" i="4"/>
  <c r="AE25" i="4"/>
  <c r="AF29" i="4"/>
  <c r="AG5" i="8"/>
  <c r="AG5" i="20"/>
  <c r="AG5" i="3"/>
  <c r="AG5" i="10"/>
  <c r="AG5" i="25"/>
  <c r="AG5" i="11"/>
  <c r="AG5" i="13"/>
  <c r="AG5" i="6"/>
  <c r="AG5" i="21"/>
  <c r="AG5" i="4"/>
  <c r="AI32" i="25"/>
  <c r="AH93" i="25"/>
  <c r="AH88" i="25"/>
  <c r="Y2" i="21"/>
  <c r="Y2" i="11"/>
  <c r="Y2" i="3"/>
  <c r="Y2" i="10"/>
  <c r="Y2" i="13"/>
  <c r="Y2" i="6"/>
  <c r="Y2" i="8"/>
  <c r="Y2" i="25"/>
  <c r="Y2" i="20"/>
  <c r="Y2" i="4"/>
  <c r="Y46" i="2"/>
  <c r="Y48" i="2" s="1"/>
  <c r="Y3" i="2" s="1"/>
  <c r="Y11" i="13"/>
  <c r="Y12" i="13" s="1"/>
  <c r="Y137" i="8"/>
  <c r="Y138" i="8" s="1"/>
  <c r="Y71" i="10" s="1"/>
  <c r="Y142" i="8"/>
  <c r="Y143" i="8" s="1"/>
  <c r="Y12" i="20"/>
  <c r="Y14" i="20" s="1"/>
  <c r="Y16" i="20" s="1"/>
  <c r="Y18" i="20" s="1"/>
  <c r="Y20" i="20" s="1"/>
  <c r="Y147" i="8"/>
  <c r="Y148" i="8" s="1"/>
  <c r="Y30" i="20"/>
  <c r="Y81" i="11"/>
  <c r="Y82" i="11" s="1"/>
  <c r="Y84" i="11" s="1"/>
  <c r="Y121" i="8"/>
  <c r="Y122" i="8" s="1"/>
  <c r="Y124" i="8" s="1"/>
  <c r="Y61" i="10"/>
  <c r="Y62" i="10" s="1"/>
  <c r="Y64" i="10" s="1"/>
  <c r="Y38" i="13"/>
  <c r="Y39" i="13" s="1"/>
  <c r="Y41" i="13" s="1"/>
  <c r="AA359" i="3"/>
  <c r="AC27" i="11"/>
  <c r="AE47" i="10"/>
  <c r="AE48" i="10" s="1"/>
  <c r="AE36" i="10"/>
  <c r="AE54" i="11"/>
  <c r="AE10" i="13"/>
  <c r="AE25" i="13"/>
  <c r="AE26" i="13" s="1"/>
  <c r="AE33" i="13" s="1"/>
  <c r="Y3" i="13" l="1"/>
  <c r="Y3" i="20"/>
  <c r="Y3" i="10"/>
  <c r="Y3" i="21"/>
  <c r="Y3" i="11"/>
  <c r="Y3" i="4"/>
  <c r="Y3" i="6"/>
  <c r="Y3" i="8"/>
  <c r="Y3" i="25"/>
  <c r="Y3" i="3"/>
  <c r="AC351" i="3"/>
  <c r="AC353" i="3" s="1"/>
  <c r="AC27" i="8" s="1"/>
  <c r="AC371" i="3"/>
  <c r="AC373" i="3" s="1"/>
  <c r="AC37" i="8" s="1"/>
  <c r="AA28" i="8"/>
  <c r="AA29" i="8" s="1"/>
  <c r="AA85" i="8" s="1"/>
  <c r="AA87" i="8" s="1"/>
  <c r="AA97" i="8" s="1"/>
  <c r="AA38" i="8"/>
  <c r="AA39" i="8" s="1"/>
  <c r="AA90" i="8" s="1"/>
  <c r="AA93" i="8" s="1"/>
  <c r="AA98" i="8" s="1"/>
  <c r="AE59" i="11"/>
  <c r="AE55" i="11"/>
  <c r="AE76" i="11" s="1"/>
  <c r="AE61" i="11"/>
  <c r="AE60" i="11"/>
  <c r="AE58" i="11"/>
  <c r="AE62" i="11"/>
  <c r="AF21" i="4"/>
  <c r="AG29" i="4"/>
  <c r="AF25" i="4"/>
  <c r="Z17" i="20"/>
  <c r="Z35" i="20"/>
  <c r="Z36" i="20" s="1"/>
  <c r="Z38" i="20" s="1"/>
  <c r="AI100" i="25"/>
  <c r="AJ45" i="25"/>
  <c r="AC357" i="3"/>
  <c r="AC84" i="3"/>
  <c r="AG22" i="4"/>
  <c r="AH30" i="4"/>
  <c r="AG26" i="4"/>
  <c r="AH95" i="25"/>
  <c r="AH105" i="25" s="1"/>
  <c r="V61" i="20"/>
  <c r="AA55" i="2"/>
  <c r="AA56" i="2" s="1"/>
  <c r="AA39" i="2"/>
  <c r="AA40" i="2" s="1"/>
  <c r="AA2" i="2"/>
  <c r="AA26" i="2"/>
  <c r="AA28" i="2" s="1"/>
  <c r="AA4" i="2" s="1"/>
  <c r="AA43" i="2"/>
  <c r="AA44" i="2" s="1"/>
  <c r="AA47" i="2" s="1"/>
  <c r="AD141" i="8"/>
  <c r="AD75" i="8"/>
  <c r="AD116" i="8"/>
  <c r="AC80" i="3"/>
  <c r="AC309" i="3"/>
  <c r="AA99" i="8"/>
  <c r="AA102" i="8" s="1"/>
  <c r="AA104" i="8" s="1"/>
  <c r="AA132" i="8" s="1"/>
  <c r="AA134" i="8" s="1"/>
  <c r="AA136" i="8" s="1"/>
  <c r="AD180" i="3"/>
  <c r="AD182" i="3" s="1"/>
  <c r="AD185" i="3" s="1"/>
  <c r="AD187" i="3" s="1"/>
  <c r="AD221" i="3"/>
  <c r="AD222" i="3" s="1"/>
  <c r="AD358" i="3" s="1"/>
  <c r="AE118" i="3"/>
  <c r="AE198" i="3"/>
  <c r="AE199" i="3" s="1"/>
  <c r="AE300" i="3" s="1"/>
  <c r="AG54" i="11"/>
  <c r="AG36" i="10"/>
  <c r="AG47" i="10"/>
  <c r="AG48" i="10" s="1"/>
  <c r="AG25" i="13"/>
  <c r="AG26" i="13" s="1"/>
  <c r="AG33" i="13" s="1"/>
  <c r="AG10" i="13"/>
  <c r="AE25" i="11"/>
  <c r="AE75" i="11" s="1"/>
  <c r="AE77" i="11" s="1"/>
  <c r="AE80" i="11" s="1"/>
  <c r="AE32" i="11"/>
  <c r="AE29" i="11"/>
  <c r="AE30" i="11"/>
  <c r="AE28" i="11"/>
  <c r="AE31" i="11"/>
  <c r="AH14" i="2"/>
  <c r="AH27" i="2"/>
  <c r="Z54" i="21"/>
  <c r="Z37" i="21"/>
  <c r="Z55" i="21"/>
  <c r="Z47" i="21"/>
  <c r="X69" i="11"/>
  <c r="X65" i="11"/>
  <c r="X39" i="11"/>
  <c r="X38" i="11"/>
  <c r="X35" i="11"/>
  <c r="X66" i="11"/>
  <c r="X37" i="11"/>
  <c r="X36" i="11"/>
  <c r="X68" i="11"/>
  <c r="X67" i="11"/>
  <c r="X64" i="11"/>
  <c r="X34" i="11"/>
  <c r="AG59" i="3"/>
  <c r="AG74" i="3"/>
  <c r="AF36" i="10"/>
  <c r="AF54" i="11"/>
  <c r="AF25" i="13"/>
  <c r="AF26" i="13" s="1"/>
  <c r="AF33" i="13" s="1"/>
  <c r="AF10" i="13"/>
  <c r="AF47" i="10"/>
  <c r="AF48" i="10" s="1"/>
  <c r="AI93" i="25"/>
  <c r="AJ32" i="25"/>
  <c r="AI88" i="25"/>
  <c r="AE57" i="3"/>
  <c r="AE60" i="3" s="1"/>
  <c r="AE72" i="3"/>
  <c r="AE75" i="3" s="1"/>
  <c r="Z2" i="25"/>
  <c r="Z2" i="6"/>
  <c r="Z2" i="21"/>
  <c r="Z2" i="8"/>
  <c r="Z2" i="10"/>
  <c r="Z2" i="13"/>
  <c r="Z2" i="11"/>
  <c r="Z2" i="3"/>
  <c r="Z2" i="4"/>
  <c r="Z2" i="20"/>
  <c r="Z61" i="10"/>
  <c r="Z62" i="10" s="1"/>
  <c r="Z64" i="10" s="1"/>
  <c r="Z46" i="2"/>
  <c r="Z142" i="8"/>
  <c r="Z143" i="8" s="1"/>
  <c r="Z121" i="8"/>
  <c r="Z122" i="8" s="1"/>
  <c r="Z124" i="8" s="1"/>
  <c r="Z30" i="20"/>
  <c r="Z11" i="13"/>
  <c r="Z12" i="13" s="1"/>
  <c r="Z147" i="8"/>
  <c r="Z148" i="8" s="1"/>
  <c r="Z137" i="8"/>
  <c r="Z138" i="8" s="1"/>
  <c r="Z71" i="10" s="1"/>
  <c r="Z81" i="11"/>
  <c r="Z82" i="11" s="1"/>
  <c r="Z84" i="11" s="1"/>
  <c r="Z38" i="13"/>
  <c r="Z39" i="13" s="1"/>
  <c r="Z41" i="13" s="1"/>
  <c r="Z12" i="20"/>
  <c r="AB38" i="8"/>
  <c r="AB39" i="8" s="1"/>
  <c r="AB90" i="8" s="1"/>
  <c r="AB93" i="8" s="1"/>
  <c r="AB98" i="8" s="1"/>
  <c r="AB28" i="8"/>
  <c r="AB29" i="8" s="1"/>
  <c r="AB85" i="8" s="1"/>
  <c r="AB87" i="8" s="1"/>
  <c r="AB97" i="8" s="1"/>
  <c r="AB99" i="8" s="1"/>
  <c r="AB102" i="8" s="1"/>
  <c r="AB104" i="8" s="1"/>
  <c r="AB132" i="8" s="1"/>
  <c r="AB134" i="8" s="1"/>
  <c r="AB136" i="8" s="1"/>
  <c r="AA44" i="21"/>
  <c r="AA45" i="21" s="1"/>
  <c r="AA13" i="20"/>
  <c r="AA14" i="21"/>
  <c r="AA15" i="21" s="1"/>
  <c r="AA34" i="21"/>
  <c r="AA35" i="21" s="1"/>
  <c r="AA24" i="21"/>
  <c r="AA25" i="21" s="1"/>
  <c r="AA31" i="20"/>
  <c r="AF15" i="3"/>
  <c r="AF16" i="3" s="1"/>
  <c r="AF94" i="3" s="1"/>
  <c r="AF27" i="6"/>
  <c r="AF33" i="6" s="1"/>
  <c r="AF41" i="6" s="1"/>
  <c r="AF45" i="6" s="1"/>
  <c r="AF48" i="6" s="1"/>
  <c r="AF32" i="3"/>
  <c r="AF33" i="3" s="1"/>
  <c r="AF105" i="3" s="1"/>
  <c r="AF21" i="3"/>
  <c r="AF22" i="3" s="1"/>
  <c r="AF38" i="3"/>
  <c r="AF39" i="3" s="1"/>
  <c r="AD117" i="8"/>
  <c r="AD146" i="8"/>
  <c r="AE37" i="10"/>
  <c r="AE170" i="3"/>
  <c r="AE151" i="3"/>
  <c r="AE157" i="3"/>
  <c r="AE106" i="3"/>
  <c r="AE95" i="3"/>
  <c r="AE96" i="3" s="1"/>
  <c r="AE99" i="3" s="1"/>
  <c r="AE101" i="3" s="1"/>
  <c r="AE297" i="3" s="1"/>
  <c r="AE21" i="10"/>
  <c r="AE181" i="3"/>
  <c r="AE124" i="3"/>
  <c r="AE135" i="3"/>
  <c r="AE15" i="10"/>
  <c r="AE16" i="10" s="1"/>
  <c r="AE24" i="10" s="1"/>
  <c r="AE25" i="10" s="1"/>
  <c r="AE54" i="10" s="1"/>
  <c r="AE186" i="3"/>
  <c r="AE250" i="3"/>
  <c r="AE251" i="3" s="1"/>
  <c r="AE299" i="3" s="1"/>
  <c r="AE130" i="3"/>
  <c r="AE162" i="3"/>
  <c r="AE100" i="3"/>
  <c r="AE119" i="3"/>
  <c r="AF62" i="2"/>
  <c r="AE32" i="10"/>
  <c r="AE33" i="10" s="1"/>
  <c r="AE40" i="10" s="1"/>
  <c r="AE41" i="10" s="1"/>
  <c r="AE55" i="10" s="1"/>
  <c r="AE111" i="3"/>
  <c r="AE175" i="3"/>
  <c r="AE146" i="3"/>
  <c r="AE256" i="3"/>
  <c r="AE257" i="3" s="1"/>
  <c r="AE347" i="3" s="1"/>
  <c r="AE107" i="3"/>
  <c r="AE110" i="3" s="1"/>
  <c r="AE112" i="3" s="1"/>
  <c r="AE345" i="3" s="1"/>
  <c r="AG19" i="13"/>
  <c r="AG20" i="13" s="1"/>
  <c r="AG32" i="13" s="1"/>
  <c r="AG34" i="13" s="1"/>
  <c r="AG37" i="13" s="1"/>
  <c r="AG24" i="11"/>
  <c r="AG20" i="10"/>
  <c r="AG9" i="13"/>
  <c r="AE22" i="10"/>
  <c r="AH5" i="3"/>
  <c r="AH5" i="13"/>
  <c r="AH5" i="25"/>
  <c r="AH5" i="11"/>
  <c r="AH5" i="10"/>
  <c r="AH5" i="21"/>
  <c r="AH5" i="6"/>
  <c r="AH5" i="4"/>
  <c r="AH5" i="20"/>
  <c r="AH5" i="8"/>
  <c r="AD147" i="3"/>
  <c r="AD150" i="3" s="1"/>
  <c r="AD152" i="3" s="1"/>
  <c r="AG113" i="25"/>
  <c r="AG61" i="4" s="1"/>
  <c r="AG64" i="4" s="1"/>
  <c r="AG14" i="10" s="1"/>
  <c r="AG112" i="25"/>
  <c r="AG62" i="4" s="1"/>
  <c r="AG65" i="4" s="1"/>
  <c r="AG31" i="10" s="1"/>
  <c r="AI106" i="25"/>
  <c r="AJ71" i="25"/>
  <c r="AG67" i="3"/>
  <c r="AG52" i="3"/>
  <c r="Y56" i="21"/>
  <c r="Y59" i="21" s="1"/>
  <c r="Y61" i="21" s="1"/>
  <c r="Y63" i="21" s="1"/>
  <c r="Y73" i="20" s="1"/>
  <c r="Y86" i="11"/>
  <c r="Y88" i="11" s="1"/>
  <c r="Y65" i="20" s="1"/>
  <c r="AE65" i="3"/>
  <c r="AE68" i="3" s="1"/>
  <c r="AE156" i="3" s="1"/>
  <c r="AE158" i="3" s="1"/>
  <c r="AE161" i="3" s="1"/>
  <c r="AE163" i="3" s="1"/>
  <c r="AE50" i="3"/>
  <c r="AE53" i="3" s="1"/>
  <c r="AE145" i="3" s="1"/>
  <c r="Z48" i="2"/>
  <c r="Z3" i="2" s="1"/>
  <c r="AI89" i="25"/>
  <c r="AI90" i="25" s="1"/>
  <c r="AI99" i="25" s="1"/>
  <c r="AJ58" i="25"/>
  <c r="AI98" i="25"/>
  <c r="AJ19" i="25"/>
  <c r="AI104" i="25"/>
  <c r="AF73" i="3"/>
  <c r="AF58" i="3"/>
  <c r="AC83" i="3"/>
  <c r="AC85" i="3" s="1"/>
  <c r="AC356" i="3"/>
  <c r="AC359" i="3" s="1"/>
  <c r="AG12" i="4"/>
  <c r="AG13" i="4"/>
  <c r="AH14" i="4"/>
  <c r="AE205" i="3"/>
  <c r="AE206" i="3" s="1"/>
  <c r="AE348" i="3" s="1"/>
  <c r="AE129" i="3"/>
  <c r="AE131" i="3" s="1"/>
  <c r="AE134" i="3" s="1"/>
  <c r="AE136" i="3" s="1"/>
  <c r="AE346" i="3" s="1"/>
  <c r="AE34" i="13"/>
  <c r="AE37" i="13" s="1"/>
  <c r="AD158" i="3"/>
  <c r="AD161" i="3" s="1"/>
  <c r="AD163" i="3" s="1"/>
  <c r="Z17" i="21"/>
  <c r="Z52" i="21"/>
  <c r="Z56" i="21" s="1"/>
  <c r="Z59" i="21" s="1"/>
  <c r="AH107" i="25"/>
  <c r="AH117" i="25" s="1"/>
  <c r="AE38" i="10"/>
  <c r="Z4" i="25"/>
  <c r="Z4" i="8"/>
  <c r="Z4" i="10"/>
  <c r="Z4" i="21"/>
  <c r="Z4" i="13"/>
  <c r="Z4" i="20"/>
  <c r="Z4" i="11"/>
  <c r="Z4" i="3"/>
  <c r="Z4" i="4"/>
  <c r="Z4" i="6"/>
  <c r="Z71" i="2"/>
  <c r="AH90" i="25"/>
  <c r="AH99" i="25" s="1"/>
  <c r="AH101" i="25" s="1"/>
  <c r="AH111" i="25" s="1"/>
  <c r="AF66" i="3"/>
  <c r="AF51" i="3"/>
  <c r="Y89" i="20"/>
  <c r="Y90" i="20" s="1"/>
  <c r="Y92" i="20" s="1"/>
  <c r="Y60" i="21"/>
  <c r="Y22" i="20"/>
  <c r="Y23" i="20" s="1"/>
  <c r="Y25" i="20" s="1"/>
  <c r="Y42" i="13"/>
  <c r="Y43" i="13" s="1"/>
  <c r="Y45" i="13" s="1"/>
  <c r="Y69" i="20" s="1"/>
  <c r="Y125" i="8"/>
  <c r="Y126" i="8" s="1"/>
  <c r="Y128" i="8" s="1"/>
  <c r="Y51" i="20" s="1"/>
  <c r="Y65" i="10"/>
  <c r="Y66" i="10" s="1"/>
  <c r="Y68" i="10" s="1"/>
  <c r="Y57" i="20" s="1"/>
  <c r="Y72" i="10"/>
  <c r="Y73" i="10" s="1"/>
  <c r="Y75" i="10" s="1"/>
  <c r="Y39" i="20"/>
  <c r="Y40" i="20" s="1"/>
  <c r="Y42" i="20" s="1"/>
  <c r="Y78" i="20"/>
  <c r="Y79" i="20" s="1"/>
  <c r="Y81" i="20" s="1"/>
  <c r="Y85" i="11"/>
  <c r="Y33" i="11"/>
  <c r="Y28" i="21"/>
  <c r="Y29" i="21" s="1"/>
  <c r="Y63" i="11"/>
  <c r="Y48" i="21"/>
  <c r="Y49" i="21" s="1"/>
  <c r="Y38" i="21"/>
  <c r="Y39" i="21" s="1"/>
  <c r="Y18" i="21"/>
  <c r="Y19" i="21" s="1"/>
  <c r="B23" i="26"/>
  <c r="D22" i="26"/>
  <c r="AI94" i="25"/>
  <c r="AI95" i="25" s="1"/>
  <c r="AI105" i="25" s="1"/>
  <c r="AJ84" i="25"/>
  <c r="AB51" i="2"/>
  <c r="AB52" i="2" s="1"/>
  <c r="AB18" i="2"/>
  <c r="AB19" i="2" s="1"/>
  <c r="AC15" i="2"/>
  <c r="AC79" i="3"/>
  <c r="AC81" i="3" s="1"/>
  <c r="AC308" i="3"/>
  <c r="AC311" i="3" s="1"/>
  <c r="AC18" i="8" s="1"/>
  <c r="AC19" i="8" s="1"/>
  <c r="AC80" i="8" s="1"/>
  <c r="AC82" i="8" s="1"/>
  <c r="AC96" i="8" s="1"/>
  <c r="AD214" i="3"/>
  <c r="AD215" i="3" s="1"/>
  <c r="AD310" i="3" s="1"/>
  <c r="AD169" i="3"/>
  <c r="AD171" i="3" s="1"/>
  <c r="AD174" i="3" s="1"/>
  <c r="AD176" i="3" s="1"/>
  <c r="AE109" i="8"/>
  <c r="AE110" i="8" s="1"/>
  <c r="AE103" i="8"/>
  <c r="AE72" i="8"/>
  <c r="AE74" i="8" s="1"/>
  <c r="AD131" i="3"/>
  <c r="AD134" i="3" s="1"/>
  <c r="AD136" i="3" s="1"/>
  <c r="AD346" i="3" s="1"/>
  <c r="AD349" i="3" s="1"/>
  <c r="AJ9" i="2"/>
  <c r="AI10" i="2"/>
  <c r="AI5" i="2"/>
  <c r="Z14" i="20"/>
  <c r="Z16" i="20" s="1"/>
  <c r="Z18" i="20" s="1"/>
  <c r="Z20" i="20" s="1"/>
  <c r="Z53" i="21"/>
  <c r="Z27" i="21"/>
  <c r="AH23" i="4"/>
  <c r="AI31" i="4"/>
  <c r="AH27" i="4"/>
  <c r="AF24" i="11"/>
  <c r="AF19" i="13"/>
  <c r="AF20" i="13" s="1"/>
  <c r="AF32" i="13" s="1"/>
  <c r="AF34" i="13" s="1"/>
  <c r="AF37" i="13" s="1"/>
  <c r="AF20" i="10"/>
  <c r="AF9" i="13"/>
  <c r="AD371" i="3" l="1"/>
  <c r="AD373" i="3" s="1"/>
  <c r="AD37" i="8" s="1"/>
  <c r="AD351" i="3"/>
  <c r="AD353" i="3" s="1"/>
  <c r="AD27" i="8" s="1"/>
  <c r="Y61" i="20"/>
  <c r="AH113" i="25"/>
  <c r="AH61" i="4" s="1"/>
  <c r="AH64" i="4" s="1"/>
  <c r="AH14" i="10" s="1"/>
  <c r="AH112" i="25"/>
  <c r="AH62" i="4" s="1"/>
  <c r="AH65" i="4" s="1"/>
  <c r="AH31" i="10" s="1"/>
  <c r="AE116" i="8"/>
  <c r="AE141" i="8"/>
  <c r="AE75" i="8"/>
  <c r="AF25" i="11"/>
  <c r="AF75" i="11" s="1"/>
  <c r="AF32" i="11"/>
  <c r="AF28" i="11"/>
  <c r="AF31" i="11"/>
  <c r="AF30" i="11"/>
  <c r="AF29" i="11"/>
  <c r="AI14" i="2"/>
  <c r="AI27" i="2"/>
  <c r="Y39" i="11"/>
  <c r="Y67" i="11"/>
  <c r="Y66" i="11"/>
  <c r="Y65" i="11"/>
  <c r="Y38" i="11"/>
  <c r="Y36" i="11"/>
  <c r="Y37" i="11"/>
  <c r="Y69" i="11"/>
  <c r="Y35" i="11"/>
  <c r="Y68" i="11"/>
  <c r="Y64" i="11"/>
  <c r="Y34" i="11"/>
  <c r="AH74" i="3"/>
  <c r="AH59" i="3"/>
  <c r="AK9" i="2"/>
  <c r="AJ10" i="2"/>
  <c r="AJ5" i="2"/>
  <c r="AE146" i="8"/>
  <c r="AE117" i="8"/>
  <c r="AB39" i="2"/>
  <c r="AB40" i="2" s="1"/>
  <c r="AB43" i="2"/>
  <c r="AB44" i="2" s="1"/>
  <c r="AB47" i="2" s="1"/>
  <c r="AB26" i="2"/>
  <c r="AB28" i="2" s="1"/>
  <c r="AB4" i="2" s="1"/>
  <c r="AB55" i="2"/>
  <c r="AB56" i="2" s="1"/>
  <c r="AB2" i="2"/>
  <c r="AD83" i="3"/>
  <c r="AD356" i="3"/>
  <c r="AE147" i="3"/>
  <c r="AE150" i="3" s="1"/>
  <c r="AE152" i="3" s="1"/>
  <c r="AG25" i="11"/>
  <c r="AG75" i="11" s="1"/>
  <c r="AG32" i="11"/>
  <c r="AG30" i="11"/>
  <c r="AG28" i="11"/>
  <c r="AG31" i="11"/>
  <c r="AG29" i="11"/>
  <c r="AF118" i="3"/>
  <c r="AF198" i="3"/>
  <c r="AF199" i="3" s="1"/>
  <c r="AF300" i="3" s="1"/>
  <c r="AE221" i="3"/>
  <c r="AE222" i="3" s="1"/>
  <c r="AE358" i="3" s="1"/>
  <c r="AE180" i="3"/>
  <c r="AE182" i="3" s="1"/>
  <c r="AE185" i="3" s="1"/>
  <c r="AE187" i="3" s="1"/>
  <c r="AG55" i="11"/>
  <c r="AG76" i="11" s="1"/>
  <c r="AG60" i="11"/>
  <c r="AG61" i="11"/>
  <c r="AG58" i="11"/>
  <c r="AG62" i="11"/>
  <c r="AG59" i="11"/>
  <c r="AD357" i="3"/>
  <c r="AD84" i="3"/>
  <c r="AA35" i="20"/>
  <c r="AA36" i="20" s="1"/>
  <c r="AA38" i="20" s="1"/>
  <c r="AA17" i="20"/>
  <c r="AF65" i="3"/>
  <c r="AF68" i="3" s="1"/>
  <c r="AF156" i="3" s="1"/>
  <c r="AF50" i="3"/>
  <c r="AF53" i="3" s="1"/>
  <c r="AF145" i="3" s="1"/>
  <c r="AI27" i="4"/>
  <c r="AJ31" i="4"/>
  <c r="AI23" i="4"/>
  <c r="AD309" i="3"/>
  <c r="AD80" i="3"/>
  <c r="AB24" i="21"/>
  <c r="AB25" i="21" s="1"/>
  <c r="AB13" i="20"/>
  <c r="AB44" i="21"/>
  <c r="AB45" i="21" s="1"/>
  <c r="AB31" i="20"/>
  <c r="AB14" i="21"/>
  <c r="AB15" i="21" s="1"/>
  <c r="AB34" i="21"/>
  <c r="AB35" i="21" s="1"/>
  <c r="B24" i="26"/>
  <c r="D23" i="26"/>
  <c r="AH118" i="25"/>
  <c r="AH69" i="4" s="1"/>
  <c r="AH72" i="4" s="1"/>
  <c r="AH119" i="25"/>
  <c r="AH68" i="4" s="1"/>
  <c r="AH71" i="4" s="1"/>
  <c r="AH12" i="4"/>
  <c r="AH13" i="4"/>
  <c r="AI14" i="4"/>
  <c r="AC38" i="8"/>
  <c r="AC28" i="8"/>
  <c r="AC29" i="8" s="1"/>
  <c r="AC85" i="8" s="1"/>
  <c r="AC87" i="8" s="1"/>
  <c r="AC97" i="8" s="1"/>
  <c r="AC99" i="8" s="1"/>
  <c r="AC102" i="8" s="1"/>
  <c r="AC104" i="8" s="1"/>
  <c r="AC132" i="8" s="1"/>
  <c r="AC134" i="8" s="1"/>
  <c r="AC136" i="8" s="1"/>
  <c r="AK58" i="25"/>
  <c r="AJ89" i="25"/>
  <c r="AE83" i="3"/>
  <c r="AE356" i="3"/>
  <c r="AE56" i="10"/>
  <c r="AE60" i="10" s="1"/>
  <c r="AA53" i="21"/>
  <c r="AA27" i="21"/>
  <c r="AA55" i="21"/>
  <c r="AA47" i="21"/>
  <c r="AE214" i="3"/>
  <c r="AE215" i="3" s="1"/>
  <c r="AE310" i="3" s="1"/>
  <c r="AE169" i="3"/>
  <c r="AE171" i="3" s="1"/>
  <c r="AE174" i="3" s="1"/>
  <c r="AE176" i="3" s="1"/>
  <c r="AF55" i="11"/>
  <c r="AF76" i="11" s="1"/>
  <c r="AF58" i="11"/>
  <c r="AF60" i="11"/>
  <c r="AF62" i="11"/>
  <c r="AF61" i="11"/>
  <c r="AF59" i="11"/>
  <c r="AE27" i="11"/>
  <c r="AD118" i="8"/>
  <c r="AD120" i="8" s="1"/>
  <c r="AA4" i="3"/>
  <c r="AA4" i="20"/>
  <c r="AA4" i="25"/>
  <c r="AA4" i="4"/>
  <c r="AA4" i="21"/>
  <c r="AA4" i="11"/>
  <c r="AA4" i="6"/>
  <c r="AA4" i="13"/>
  <c r="AA4" i="10"/>
  <c r="AA4" i="8"/>
  <c r="AA71" i="2"/>
  <c r="AG73" i="3"/>
  <c r="AG58" i="3"/>
  <c r="AI5" i="25"/>
  <c r="AI5" i="10"/>
  <c r="AI5" i="11"/>
  <c r="AI5" i="6"/>
  <c r="AI5" i="21"/>
  <c r="AI5" i="4"/>
  <c r="AI5" i="20"/>
  <c r="AI5" i="8"/>
  <c r="AI5" i="3"/>
  <c r="AI5" i="13"/>
  <c r="AJ94" i="25"/>
  <c r="AK84" i="25"/>
  <c r="Z22" i="20"/>
  <c r="Z23" i="20" s="1"/>
  <c r="Z25" i="20" s="1"/>
  <c r="Z39" i="20"/>
  <c r="Z40" i="20" s="1"/>
  <c r="Z42" i="20" s="1"/>
  <c r="Z42" i="13"/>
  <c r="Z43" i="13" s="1"/>
  <c r="Z45" i="13" s="1"/>
  <c r="Z69" i="20" s="1"/>
  <c r="Z65" i="10"/>
  <c r="Z66" i="10" s="1"/>
  <c r="Z68" i="10" s="1"/>
  <c r="Z57" i="20" s="1"/>
  <c r="Z72" i="10"/>
  <c r="Z89" i="20"/>
  <c r="Z90" i="20" s="1"/>
  <c r="Z92" i="20" s="1"/>
  <c r="Z60" i="21"/>
  <c r="Z125" i="8"/>
  <c r="Z85" i="11"/>
  <c r="Z86" i="11" s="1"/>
  <c r="Z88" i="11" s="1"/>
  <c r="Z65" i="20" s="1"/>
  <c r="Z78" i="20"/>
  <c r="Z79" i="20" s="1"/>
  <c r="Z81" i="20" s="1"/>
  <c r="Z33" i="11"/>
  <c r="Z63" i="11"/>
  <c r="Z38" i="21"/>
  <c r="Z39" i="21" s="1"/>
  <c r="Z18" i="21"/>
  <c r="Z28" i="21"/>
  <c r="Z29" i="21" s="1"/>
  <c r="Z48" i="21"/>
  <c r="Z61" i="21"/>
  <c r="Z63" i="21" s="1"/>
  <c r="Z73" i="20" s="1"/>
  <c r="AJ106" i="25"/>
  <c r="AK71" i="25"/>
  <c r="AD308" i="3"/>
  <c r="AD311" i="3" s="1"/>
  <c r="AD18" i="8" s="1"/>
  <c r="AD19" i="8" s="1"/>
  <c r="AD80" i="8" s="1"/>
  <c r="AD82" i="8" s="1"/>
  <c r="AD96" i="8" s="1"/>
  <c r="AD79" i="3"/>
  <c r="AD81" i="3" s="1"/>
  <c r="AE349" i="3"/>
  <c r="AF175" i="3"/>
  <c r="AF181" i="3"/>
  <c r="AF135" i="3"/>
  <c r="AF119" i="3"/>
  <c r="AF15" i="10"/>
  <c r="AF16" i="10" s="1"/>
  <c r="AF24" i="10" s="1"/>
  <c r="AF25" i="10" s="1"/>
  <c r="AF54" i="10" s="1"/>
  <c r="AF21" i="10"/>
  <c r="AF22" i="10" s="1"/>
  <c r="AF170" i="3"/>
  <c r="AF151" i="3"/>
  <c r="AF256" i="3"/>
  <c r="AF257" i="3" s="1"/>
  <c r="AF347" i="3" s="1"/>
  <c r="AF130" i="3"/>
  <c r="AF111" i="3"/>
  <c r="AG62" i="2"/>
  <c r="AF186" i="3"/>
  <c r="AF146" i="3"/>
  <c r="AF100" i="3"/>
  <c r="AF32" i="10"/>
  <c r="AF33" i="10" s="1"/>
  <c r="AF40" i="10" s="1"/>
  <c r="AF41" i="10" s="1"/>
  <c r="AF55" i="10" s="1"/>
  <c r="AF37" i="10"/>
  <c r="AF162" i="3"/>
  <c r="AF124" i="3"/>
  <c r="AF250" i="3"/>
  <c r="AF251" i="3" s="1"/>
  <c r="AF299" i="3" s="1"/>
  <c r="AF106" i="3"/>
  <c r="AF107" i="3" s="1"/>
  <c r="AF110" i="3" s="1"/>
  <c r="AF112" i="3" s="1"/>
  <c r="AF345" i="3" s="1"/>
  <c r="AF349" i="3" s="1"/>
  <c r="AF157" i="3"/>
  <c r="AF95" i="3"/>
  <c r="AF72" i="8"/>
  <c r="AF74" i="8" s="1"/>
  <c r="AF103" i="8"/>
  <c r="AF109" i="8"/>
  <c r="AF110" i="8" s="1"/>
  <c r="AA54" i="21"/>
  <c r="AA37" i="21"/>
  <c r="Z73" i="10"/>
  <c r="Z75" i="10" s="1"/>
  <c r="Z61" i="20" s="1"/>
  <c r="Z126" i="8"/>
  <c r="Z128" i="8" s="1"/>
  <c r="Z51" i="20" s="1"/>
  <c r="AF38" i="10"/>
  <c r="Z49" i="21"/>
  <c r="AE120" i="3"/>
  <c r="AE123" i="3" s="1"/>
  <c r="AE125" i="3" s="1"/>
  <c r="AE298" i="3" s="1"/>
  <c r="AE301" i="3" s="1"/>
  <c r="AE303" i="3" s="1"/>
  <c r="AE305" i="3" s="1"/>
  <c r="AE17" i="8" s="1"/>
  <c r="AA2" i="10"/>
  <c r="AA2" i="11"/>
  <c r="AA2" i="6"/>
  <c r="AA2" i="21"/>
  <c r="AA2" i="4"/>
  <c r="AA2" i="3"/>
  <c r="AA2" i="25"/>
  <c r="AA2" i="13"/>
  <c r="AA2" i="20"/>
  <c r="AA2" i="8"/>
  <c r="AH22" i="4"/>
  <c r="AH26" i="4"/>
  <c r="AI30" i="4"/>
  <c r="AJ100" i="25"/>
  <c r="AK45" i="25"/>
  <c r="AF72" i="3"/>
  <c r="AF75" i="3" s="1"/>
  <c r="AF57" i="3"/>
  <c r="AF60" i="3" s="1"/>
  <c r="AE57" i="11"/>
  <c r="AH67" i="3"/>
  <c r="AH52" i="3"/>
  <c r="AC51" i="2"/>
  <c r="AC52" i="2" s="1"/>
  <c r="AC18" i="2"/>
  <c r="AC19" i="2" s="1"/>
  <c r="AD15" i="2"/>
  <c r="Z19" i="21"/>
  <c r="AG32" i="3"/>
  <c r="AG33" i="3" s="1"/>
  <c r="AG105" i="3" s="1"/>
  <c r="AG38" i="3"/>
  <c r="AG39" i="3" s="1"/>
  <c r="AG15" i="3"/>
  <c r="AG16" i="3" s="1"/>
  <c r="AG94" i="3" s="1"/>
  <c r="AG27" i="6"/>
  <c r="AG33" i="6" s="1"/>
  <c r="AG41" i="6" s="1"/>
  <c r="AG45" i="6" s="1"/>
  <c r="AG48" i="6" s="1"/>
  <c r="AG21" i="3"/>
  <c r="AG22" i="3" s="1"/>
  <c r="AJ98" i="25"/>
  <c r="AJ104" i="25"/>
  <c r="AK19" i="25"/>
  <c r="Z3" i="11"/>
  <c r="Z3" i="10"/>
  <c r="Z3" i="21"/>
  <c r="Z3" i="3"/>
  <c r="Z3" i="13"/>
  <c r="Z3" i="8"/>
  <c r="Z3" i="25"/>
  <c r="Z3" i="6"/>
  <c r="Z3" i="4"/>
  <c r="Z3" i="20"/>
  <c r="AI107" i="25"/>
  <c r="AI117" i="25" s="1"/>
  <c r="AF129" i="3"/>
  <c r="AF131" i="3" s="1"/>
  <c r="AF134" i="3" s="1"/>
  <c r="AF136" i="3" s="1"/>
  <c r="AF346" i="3" s="1"/>
  <c r="AF205" i="3"/>
  <c r="AF206" i="3" s="1"/>
  <c r="AF348" i="3" s="1"/>
  <c r="AF96" i="3"/>
  <c r="AF99" i="3" s="1"/>
  <c r="AF101" i="3" s="1"/>
  <c r="AF297" i="3" s="1"/>
  <c r="AA52" i="21"/>
  <c r="AA56" i="21" s="1"/>
  <c r="AA59" i="21" s="1"/>
  <c r="AA17" i="21"/>
  <c r="AJ93" i="25"/>
  <c r="AJ88" i="25"/>
  <c r="AK32" i="25"/>
  <c r="AA147" i="8"/>
  <c r="AA148" i="8" s="1"/>
  <c r="AA61" i="10"/>
  <c r="AA62" i="10" s="1"/>
  <c r="AA64" i="10" s="1"/>
  <c r="AA38" i="13"/>
  <c r="AA39" i="13" s="1"/>
  <c r="AA41" i="13" s="1"/>
  <c r="AA30" i="20"/>
  <c r="AA46" i="2"/>
  <c r="AA48" i="2" s="1"/>
  <c r="AA3" i="2" s="1"/>
  <c r="AA137" i="8"/>
  <c r="AA138" i="8" s="1"/>
  <c r="AA71" i="10" s="1"/>
  <c r="AA142" i="8"/>
  <c r="AA143" i="8" s="1"/>
  <c r="AA121" i="8"/>
  <c r="AA122" i="8" s="1"/>
  <c r="AA124" i="8" s="1"/>
  <c r="AA11" i="13"/>
  <c r="AA12" i="13" s="1"/>
  <c r="AA12" i="20"/>
  <c r="AA14" i="20" s="1"/>
  <c r="AA16" i="20" s="1"/>
  <c r="AA18" i="20" s="1"/>
  <c r="AA20" i="20" s="1"/>
  <c r="AA81" i="11"/>
  <c r="AA82" i="11" s="1"/>
  <c r="AA84" i="11" s="1"/>
  <c r="AG51" i="3"/>
  <c r="AG66" i="3"/>
  <c r="AI101" i="25"/>
  <c r="AI111" i="25" s="1"/>
  <c r="AG21" i="4"/>
  <c r="AH29" i="4"/>
  <c r="AG25" i="4"/>
  <c r="AC39" i="8"/>
  <c r="AC90" i="8" s="1"/>
  <c r="AC93" i="8" s="1"/>
  <c r="AC98" i="8" s="1"/>
  <c r="AA3" i="21" l="1"/>
  <c r="AA3" i="4"/>
  <c r="AA3" i="11"/>
  <c r="AA3" i="25"/>
  <c r="AA3" i="3"/>
  <c r="AA3" i="6"/>
  <c r="AA3" i="13"/>
  <c r="AA3" i="8"/>
  <c r="AA3" i="10"/>
  <c r="AA3" i="20"/>
  <c r="AF351" i="3"/>
  <c r="AF353" i="3" s="1"/>
  <c r="AF27" i="8" s="1"/>
  <c r="AF371" i="3"/>
  <c r="AF373" i="3" s="1"/>
  <c r="AF37" i="8" s="1"/>
  <c r="AG129" i="3"/>
  <c r="AG205" i="3"/>
  <c r="AG206" i="3" s="1"/>
  <c r="AG348" i="3" s="1"/>
  <c r="AC39" i="2"/>
  <c r="AC40" i="2" s="1"/>
  <c r="AC55" i="2"/>
  <c r="AC56" i="2" s="1"/>
  <c r="AC26" i="2"/>
  <c r="AC28" i="2" s="1"/>
  <c r="AC4" i="2" s="1"/>
  <c r="AC43" i="2"/>
  <c r="AC44" i="2" s="1"/>
  <c r="AC47" i="2" s="1"/>
  <c r="AC2" i="2"/>
  <c r="AF180" i="3"/>
  <c r="AF182" i="3" s="1"/>
  <c r="AF185" i="3" s="1"/>
  <c r="AF187" i="3" s="1"/>
  <c r="AF221" i="3"/>
  <c r="AF222" i="3" s="1"/>
  <c r="AF358" i="3" s="1"/>
  <c r="AH58" i="3"/>
  <c r="AH73" i="3"/>
  <c r="AF75" i="8"/>
  <c r="AF116" i="8"/>
  <c r="AF141" i="8"/>
  <c r="AG37" i="10"/>
  <c r="AG38" i="10" s="1"/>
  <c r="AG181" i="3"/>
  <c r="AG151" i="3"/>
  <c r="AG186" i="3"/>
  <c r="AG100" i="3"/>
  <c r="AG119" i="3"/>
  <c r="AG175" i="3"/>
  <c r="AG170" i="3"/>
  <c r="AG162" i="3"/>
  <c r="AG95" i="3"/>
  <c r="AG111" i="3"/>
  <c r="AG15" i="10"/>
  <c r="AG16" i="10" s="1"/>
  <c r="AG24" i="10" s="1"/>
  <c r="AG25" i="10" s="1"/>
  <c r="AG54" i="10" s="1"/>
  <c r="AG21" i="10"/>
  <c r="AG22" i="10" s="1"/>
  <c r="AG256" i="3"/>
  <c r="AG257" i="3" s="1"/>
  <c r="AG347" i="3" s="1"/>
  <c r="AG135" i="3"/>
  <c r="AG32" i="10"/>
  <c r="AG33" i="10" s="1"/>
  <c r="AG40" i="10" s="1"/>
  <c r="AG41" i="10" s="1"/>
  <c r="AG55" i="10" s="1"/>
  <c r="AH62" i="2"/>
  <c r="AG250" i="3"/>
  <c r="AG251" i="3" s="1"/>
  <c r="AG299" i="3" s="1"/>
  <c r="AG124" i="3"/>
  <c r="AG146" i="3"/>
  <c r="AG106" i="3"/>
  <c r="AG157" i="3"/>
  <c r="AG130" i="3"/>
  <c r="AE351" i="3"/>
  <c r="AE353" i="3" s="1"/>
  <c r="AE27" i="8" s="1"/>
  <c r="AE371" i="3"/>
  <c r="AE373" i="3" s="1"/>
  <c r="AE37" i="8" s="1"/>
  <c r="AJ90" i="25"/>
  <c r="AJ99" i="25" s="1"/>
  <c r="AI13" i="4"/>
  <c r="AJ14" i="4"/>
  <c r="AI12" i="4"/>
  <c r="AH9" i="13"/>
  <c r="AH20" i="10"/>
  <c r="AH24" i="11"/>
  <c r="AH19" i="13"/>
  <c r="AH20" i="13" s="1"/>
  <c r="AH32" i="13" s="1"/>
  <c r="AB54" i="21"/>
  <c r="AB37" i="21"/>
  <c r="AF158" i="3"/>
  <c r="AF161" i="3" s="1"/>
  <c r="AF163" i="3" s="1"/>
  <c r="AG57" i="11"/>
  <c r="AF120" i="3"/>
  <c r="AF123" i="3" s="1"/>
  <c r="AF125" i="3" s="1"/>
  <c r="AF298" i="3" s="1"/>
  <c r="AE79" i="3"/>
  <c r="AE308" i="3"/>
  <c r="AB17" i="20"/>
  <c r="AB35" i="20"/>
  <c r="AB36" i="20" s="1"/>
  <c r="AB38" i="20" s="1"/>
  <c r="AL9" i="2"/>
  <c r="AK5" i="2"/>
  <c r="AK10" i="2"/>
  <c r="AF77" i="11"/>
  <c r="AF80" i="11" s="1"/>
  <c r="AI112" i="25"/>
  <c r="AI62" i="4" s="1"/>
  <c r="AI65" i="4" s="1"/>
  <c r="AI31" i="10" s="1"/>
  <c r="AI113" i="25"/>
  <c r="AI61" i="4" s="1"/>
  <c r="AI64" i="4" s="1"/>
  <c r="AI14" i="10" s="1"/>
  <c r="AA19" i="21"/>
  <c r="AG118" i="3"/>
  <c r="AG120" i="3" s="1"/>
  <c r="AG123" i="3" s="1"/>
  <c r="AG125" i="3" s="1"/>
  <c r="AG298" i="3" s="1"/>
  <c r="AG198" i="3"/>
  <c r="AG199" i="3" s="1"/>
  <c r="AG300" i="3" s="1"/>
  <c r="AG107" i="3"/>
  <c r="AG110" i="3" s="1"/>
  <c r="AG112" i="3" s="1"/>
  <c r="AG345" i="3" s="1"/>
  <c r="AC14" i="21"/>
  <c r="AC15" i="21" s="1"/>
  <c r="AC31" i="20"/>
  <c r="AC44" i="21"/>
  <c r="AC45" i="21" s="1"/>
  <c r="AC24" i="21"/>
  <c r="AC25" i="21" s="1"/>
  <c r="AC34" i="21"/>
  <c r="AC35" i="21" s="1"/>
  <c r="AC13" i="20"/>
  <c r="AL45" i="25"/>
  <c r="AK100" i="25"/>
  <c r="AH51" i="3"/>
  <c r="AH66" i="3"/>
  <c r="AA89" i="20"/>
  <c r="AA90" i="20" s="1"/>
  <c r="AA92" i="20" s="1"/>
  <c r="AA60" i="21"/>
  <c r="AA39" i="20"/>
  <c r="AA22" i="20"/>
  <c r="AA23" i="20" s="1"/>
  <c r="AA25" i="20" s="1"/>
  <c r="AA125" i="8"/>
  <c r="AA42" i="13"/>
  <c r="AA65" i="10"/>
  <c r="AA66" i="10" s="1"/>
  <c r="AA68" i="10" s="1"/>
  <c r="AA57" i="20" s="1"/>
  <c r="AA85" i="11"/>
  <c r="AA78" i="20"/>
  <c r="AA79" i="20" s="1"/>
  <c r="AA81" i="20" s="1"/>
  <c r="AA72" i="10"/>
  <c r="AA73" i="10" s="1"/>
  <c r="AA75" i="10" s="1"/>
  <c r="AA61" i="20" s="1"/>
  <c r="AA33" i="11"/>
  <c r="AA38" i="21"/>
  <c r="AA39" i="21" s="1"/>
  <c r="AA18" i="21"/>
  <c r="AA63" i="11"/>
  <c r="AA28" i="21"/>
  <c r="AA29" i="21" s="1"/>
  <c r="AA48" i="21"/>
  <c r="AK89" i="25"/>
  <c r="AK90" i="25" s="1"/>
  <c r="AK99" i="25" s="1"/>
  <c r="AL58" i="25"/>
  <c r="AH25" i="13"/>
  <c r="AH26" i="13" s="1"/>
  <c r="AH33" i="13" s="1"/>
  <c r="AH36" i="10"/>
  <c r="AH10" i="13"/>
  <c r="AH47" i="10"/>
  <c r="AH48" i="10" s="1"/>
  <c r="AH54" i="11"/>
  <c r="AB52" i="21"/>
  <c r="AB17" i="21"/>
  <c r="AB27" i="21"/>
  <c r="AB53" i="21"/>
  <c r="AI67" i="3"/>
  <c r="AI52" i="3"/>
  <c r="AG27" i="11"/>
  <c r="AD359" i="3"/>
  <c r="AB4" i="8"/>
  <c r="AB4" i="11"/>
  <c r="AB4" i="25"/>
  <c r="AB4" i="3"/>
  <c r="AB4" i="4"/>
  <c r="AB4" i="6"/>
  <c r="AB4" i="10"/>
  <c r="AB4" i="20"/>
  <c r="AB4" i="21"/>
  <c r="AB4" i="13"/>
  <c r="AB71" i="2"/>
  <c r="AG50" i="3"/>
  <c r="AG53" i="3" s="1"/>
  <c r="AG145" i="3" s="1"/>
  <c r="AG147" i="3" s="1"/>
  <c r="AG150" i="3" s="1"/>
  <c r="AG152" i="3" s="1"/>
  <c r="AG65" i="3"/>
  <c r="AG68" i="3" s="1"/>
  <c r="AG156" i="3" s="1"/>
  <c r="AG158" i="3" s="1"/>
  <c r="AG161" i="3" s="1"/>
  <c r="AG163" i="3" s="1"/>
  <c r="AA43" i="13"/>
  <c r="AA45" i="13" s="1"/>
  <c r="AA69" i="20" s="1"/>
  <c r="AK93" i="25"/>
  <c r="AL32" i="25"/>
  <c r="AK88" i="25"/>
  <c r="AA61" i="21"/>
  <c r="AA63" i="21" s="1"/>
  <c r="AA73" i="20" s="1"/>
  <c r="AK98" i="25"/>
  <c r="AK104" i="25"/>
  <c r="AL19" i="25"/>
  <c r="AG103" i="8"/>
  <c r="AG109" i="8"/>
  <c r="AG110" i="8" s="1"/>
  <c r="AG72" i="8"/>
  <c r="AG74" i="8" s="1"/>
  <c r="AJ101" i="25"/>
  <c r="AJ111" i="25" s="1"/>
  <c r="AF146" i="8"/>
  <c r="AF117" i="8"/>
  <c r="AL84" i="25"/>
  <c r="AK94" i="25"/>
  <c r="AK95" i="25" s="1"/>
  <c r="AK105" i="25" s="1"/>
  <c r="AF57" i="11"/>
  <c r="AE80" i="3"/>
  <c r="AE309" i="3"/>
  <c r="AA49" i="21"/>
  <c r="AH21" i="3"/>
  <c r="AH22" i="3" s="1"/>
  <c r="AH27" i="6"/>
  <c r="AH33" i="6" s="1"/>
  <c r="AH41" i="6" s="1"/>
  <c r="AH45" i="6" s="1"/>
  <c r="AH48" i="6" s="1"/>
  <c r="AH38" i="3"/>
  <c r="AH39" i="3" s="1"/>
  <c r="AH15" i="3"/>
  <c r="AH16" i="3" s="1"/>
  <c r="AH94" i="3" s="1"/>
  <c r="AH32" i="3"/>
  <c r="AH33" i="3" s="1"/>
  <c r="AH105" i="3" s="1"/>
  <c r="AK31" i="4"/>
  <c r="AJ23" i="4"/>
  <c r="AJ27" i="4"/>
  <c r="AG77" i="11"/>
  <c r="AG80" i="11" s="1"/>
  <c r="AD85" i="3"/>
  <c r="AJ5" i="25"/>
  <c r="AJ5" i="8"/>
  <c r="AJ5" i="6"/>
  <c r="AJ5" i="13"/>
  <c r="AJ5" i="3"/>
  <c r="AJ5" i="20"/>
  <c r="AJ5" i="10"/>
  <c r="AJ5" i="11"/>
  <c r="AJ5" i="4"/>
  <c r="AJ5" i="21"/>
  <c r="AA86" i="11"/>
  <c r="AA88" i="11" s="1"/>
  <c r="AA65" i="20" s="1"/>
  <c r="AG72" i="3"/>
  <c r="AG75" i="3" s="1"/>
  <c r="AG57" i="3"/>
  <c r="AG60" i="3" s="1"/>
  <c r="AH21" i="4"/>
  <c r="AH25" i="4"/>
  <c r="AI29" i="4"/>
  <c r="AA126" i="8"/>
  <c r="AA128" i="8" s="1"/>
  <c r="AA51" i="20" s="1"/>
  <c r="AF301" i="3"/>
  <c r="AF303" i="3" s="1"/>
  <c r="AF305" i="3" s="1"/>
  <c r="AF17" i="8" s="1"/>
  <c r="AI118" i="25"/>
  <c r="AI69" i="4" s="1"/>
  <c r="AI72" i="4" s="1"/>
  <c r="AI119" i="25"/>
  <c r="AI68" i="4" s="1"/>
  <c r="AI71" i="4" s="1"/>
  <c r="AG96" i="3"/>
  <c r="AG99" i="3" s="1"/>
  <c r="AG101" i="3" s="1"/>
  <c r="AG297" i="3" s="1"/>
  <c r="AG301" i="3" s="1"/>
  <c r="AG303" i="3" s="1"/>
  <c r="AG305" i="3" s="1"/>
  <c r="AG17" i="8" s="1"/>
  <c r="AD51" i="2"/>
  <c r="AD52" i="2" s="1"/>
  <c r="AD18" i="2"/>
  <c r="AD19" i="2" s="1"/>
  <c r="AE15" i="2"/>
  <c r="AF214" i="3"/>
  <c r="AF215" i="3" s="1"/>
  <c r="AF310" i="3" s="1"/>
  <c r="AF169" i="3"/>
  <c r="AF171" i="3" s="1"/>
  <c r="AF174" i="3" s="1"/>
  <c r="AF176" i="3" s="1"/>
  <c r="AI22" i="4"/>
  <c r="AJ30" i="4"/>
  <c r="AI26" i="4"/>
  <c r="AF56" i="10"/>
  <c r="AF60" i="10" s="1"/>
  <c r="AL71" i="25"/>
  <c r="AK106" i="25"/>
  <c r="AK107" i="25" s="1"/>
  <c r="AK117" i="25" s="1"/>
  <c r="Z68" i="11"/>
  <c r="Z69" i="11"/>
  <c r="Z66" i="11"/>
  <c r="Z35" i="11"/>
  <c r="Z67" i="11"/>
  <c r="Z36" i="11"/>
  <c r="Z38" i="11"/>
  <c r="Z65" i="11"/>
  <c r="Z39" i="11"/>
  <c r="Z37" i="11"/>
  <c r="Z64" i="11"/>
  <c r="Z34" i="11"/>
  <c r="AJ95" i="25"/>
  <c r="AJ105" i="25" s="1"/>
  <c r="AJ107" i="25" s="1"/>
  <c r="AJ117" i="25" s="1"/>
  <c r="B25" i="26"/>
  <c r="D24" i="26"/>
  <c r="AB55" i="21"/>
  <c r="AB47" i="21"/>
  <c r="AI74" i="3"/>
  <c r="AI59" i="3"/>
  <c r="AF147" i="3"/>
  <c r="AF150" i="3" s="1"/>
  <c r="AF152" i="3" s="1"/>
  <c r="AA40" i="20"/>
  <c r="AA42" i="20" s="1"/>
  <c r="AE357" i="3"/>
  <c r="AE359" i="3" s="1"/>
  <c r="AE84" i="3"/>
  <c r="AE85" i="3" s="1"/>
  <c r="AB2" i="21"/>
  <c r="AB2" i="3"/>
  <c r="AB2" i="6"/>
  <c r="AB2" i="11"/>
  <c r="AB2" i="20"/>
  <c r="AB2" i="4"/>
  <c r="AB2" i="10"/>
  <c r="AB2" i="8"/>
  <c r="AB2" i="25"/>
  <c r="AB2" i="13"/>
  <c r="AB30" i="20"/>
  <c r="AB12" i="20"/>
  <c r="AB14" i="20" s="1"/>
  <c r="AB16" i="20" s="1"/>
  <c r="AB18" i="20" s="1"/>
  <c r="AB20" i="20" s="1"/>
  <c r="AB147" i="8"/>
  <c r="AB148" i="8" s="1"/>
  <c r="AB81" i="11"/>
  <c r="AB82" i="11" s="1"/>
  <c r="AB84" i="11" s="1"/>
  <c r="AB46" i="2"/>
  <c r="AB48" i="2" s="1"/>
  <c r="AB3" i="2" s="1"/>
  <c r="AB38" i="13"/>
  <c r="AB39" i="13" s="1"/>
  <c r="AB41" i="13" s="1"/>
  <c r="AB142" i="8"/>
  <c r="AB143" i="8" s="1"/>
  <c r="AB61" i="10"/>
  <c r="AB62" i="10" s="1"/>
  <c r="AB64" i="10" s="1"/>
  <c r="AB11" i="13"/>
  <c r="AB12" i="13" s="1"/>
  <c r="AB137" i="8"/>
  <c r="AB138" i="8" s="1"/>
  <c r="AB71" i="10" s="1"/>
  <c r="AB121" i="8"/>
  <c r="AB122" i="8" s="1"/>
  <c r="AB124" i="8" s="1"/>
  <c r="AJ27" i="2"/>
  <c r="AJ14" i="2"/>
  <c r="AF27" i="11"/>
  <c r="AE118" i="8"/>
  <c r="AE120" i="8" s="1"/>
  <c r="AB3" i="25" l="1"/>
  <c r="AB3" i="6"/>
  <c r="AB3" i="4"/>
  <c r="AB3" i="11"/>
  <c r="AB3" i="3"/>
  <c r="AB3" i="21"/>
  <c r="AB3" i="20"/>
  <c r="AB3" i="8"/>
  <c r="AB3" i="10"/>
  <c r="AB3" i="13"/>
  <c r="AE38" i="8"/>
  <c r="AE28" i="8"/>
  <c r="AJ118" i="25"/>
  <c r="AJ69" i="4" s="1"/>
  <c r="AJ72" i="4" s="1"/>
  <c r="AJ119" i="25"/>
  <c r="AJ68" i="4" s="1"/>
  <c r="AJ71" i="4" s="1"/>
  <c r="AF308" i="3"/>
  <c r="AF79" i="3"/>
  <c r="AK30" i="4"/>
  <c r="AJ26" i="4"/>
  <c r="AJ22" i="4"/>
  <c r="AK118" i="25"/>
  <c r="AK69" i="4" s="1"/>
  <c r="AK72" i="4" s="1"/>
  <c r="AK119" i="25"/>
  <c r="AK68" i="4" s="1"/>
  <c r="AK71" i="4" s="1"/>
  <c r="AI58" i="3"/>
  <c r="AI73" i="3"/>
  <c r="AG214" i="3"/>
  <c r="AG215" i="3" s="1"/>
  <c r="AG310" i="3" s="1"/>
  <c r="AG169" i="3"/>
  <c r="AG171" i="3" s="1"/>
  <c r="AG174" i="3" s="1"/>
  <c r="AG176" i="3" s="1"/>
  <c r="AJ67" i="3"/>
  <c r="AJ52" i="3"/>
  <c r="AH205" i="3"/>
  <c r="AH206" i="3" s="1"/>
  <c r="AH348" i="3" s="1"/>
  <c r="AH129" i="3"/>
  <c r="AG75" i="8"/>
  <c r="AG141" i="8"/>
  <c r="AG116" i="8"/>
  <c r="AL88" i="25"/>
  <c r="AL93" i="25"/>
  <c r="H32" i="25"/>
  <c r="AG79" i="3"/>
  <c r="AG308" i="3"/>
  <c r="AD28" i="8"/>
  <c r="AD29" i="8" s="1"/>
  <c r="AD85" i="8" s="1"/>
  <c r="AD87" i="8" s="1"/>
  <c r="AD97" i="8" s="1"/>
  <c r="AD38" i="8"/>
  <c r="AD39" i="8" s="1"/>
  <c r="AD90" i="8" s="1"/>
  <c r="AD93" i="8" s="1"/>
  <c r="AD98" i="8" s="1"/>
  <c r="AL89" i="25"/>
  <c r="AL90" i="25" s="1"/>
  <c r="AL99" i="25" s="1"/>
  <c r="H58" i="25"/>
  <c r="H89" i="25" s="1"/>
  <c r="AK5" i="11"/>
  <c r="AK5" i="8"/>
  <c r="AK5" i="13"/>
  <c r="AK5" i="3"/>
  <c r="AK5" i="4"/>
  <c r="AK5" i="21"/>
  <c r="AK5" i="20"/>
  <c r="AK5" i="6"/>
  <c r="AK5" i="10"/>
  <c r="AK5" i="25"/>
  <c r="AE311" i="3"/>
  <c r="AE18" i="8" s="1"/>
  <c r="AE19" i="8" s="1"/>
  <c r="AE80" i="8" s="1"/>
  <c r="AE82" i="8" s="1"/>
  <c r="AE96" i="8" s="1"/>
  <c r="AF118" i="8"/>
  <c r="AF120" i="8" s="1"/>
  <c r="AL106" i="25"/>
  <c r="H71" i="25"/>
  <c r="H106" i="25" s="1"/>
  <c r="AE18" i="2"/>
  <c r="AE19" i="2" s="1"/>
  <c r="AE51" i="2"/>
  <c r="AE52" i="2" s="1"/>
  <c r="AF15" i="2"/>
  <c r="AI9" i="13"/>
  <c r="AI20" i="10"/>
  <c r="AI24" i="11"/>
  <c r="AI19" i="13"/>
  <c r="AI20" i="13" s="1"/>
  <c r="AI32" i="13" s="1"/>
  <c r="AI25" i="4"/>
  <c r="AJ29" i="4"/>
  <c r="AI21" i="4"/>
  <c r="AG180" i="3"/>
  <c r="AG182" i="3" s="1"/>
  <c r="AG185" i="3" s="1"/>
  <c r="AG187" i="3" s="1"/>
  <c r="AG221" i="3"/>
  <c r="AG222" i="3" s="1"/>
  <c r="AG358" i="3" s="1"/>
  <c r="AK23" i="4"/>
  <c r="AK27" i="4"/>
  <c r="AL31" i="4"/>
  <c r="AH109" i="8"/>
  <c r="AH110" i="8" s="1"/>
  <c r="AH103" i="8"/>
  <c r="AH72" i="8"/>
  <c r="AH74" i="8" s="1"/>
  <c r="AG117" i="8"/>
  <c r="AG146" i="8"/>
  <c r="AB89" i="20"/>
  <c r="AB90" i="20" s="1"/>
  <c r="AB92" i="20" s="1"/>
  <c r="AB22" i="20"/>
  <c r="AB23" i="20" s="1"/>
  <c r="AB25" i="20" s="1"/>
  <c r="AB39" i="20"/>
  <c r="AB60" i="21"/>
  <c r="AB42" i="13"/>
  <c r="AB125" i="8"/>
  <c r="AB65" i="10"/>
  <c r="AB66" i="10" s="1"/>
  <c r="AB68" i="10" s="1"/>
  <c r="AB57" i="20" s="1"/>
  <c r="AB72" i="10"/>
  <c r="AB85" i="11"/>
  <c r="AB78" i="20"/>
  <c r="AB79" i="20" s="1"/>
  <c r="AB81" i="20" s="1"/>
  <c r="AB33" i="11"/>
  <c r="AB48" i="21"/>
  <c r="AB49" i="21" s="1"/>
  <c r="AB63" i="11"/>
  <c r="AB38" i="21"/>
  <c r="AB39" i="21" s="1"/>
  <c r="AB18" i="21"/>
  <c r="AB28" i="21"/>
  <c r="AB29" i="21" s="1"/>
  <c r="AB19" i="21"/>
  <c r="AA37" i="11"/>
  <c r="AA35" i="11"/>
  <c r="AA67" i="11"/>
  <c r="AA38" i="11"/>
  <c r="AA39" i="11"/>
  <c r="AA69" i="11"/>
  <c r="AA36" i="11"/>
  <c r="AA66" i="11"/>
  <c r="AA65" i="11"/>
  <c r="AA68" i="11"/>
  <c r="AA34" i="11"/>
  <c r="AA64" i="11"/>
  <c r="AC54" i="21"/>
  <c r="AC37" i="21"/>
  <c r="AC52" i="21"/>
  <c r="AC17" i="21"/>
  <c r="AL10" i="2"/>
  <c r="AL5" i="2"/>
  <c r="AM9" i="2"/>
  <c r="AE81" i="3"/>
  <c r="AC4" i="25"/>
  <c r="AC4" i="4"/>
  <c r="AC4" i="8"/>
  <c r="AC4" i="21"/>
  <c r="AC4" i="13"/>
  <c r="AC4" i="11"/>
  <c r="AC4" i="6"/>
  <c r="AC4" i="10"/>
  <c r="AC4" i="20"/>
  <c r="AC4" i="3"/>
  <c r="AC71" i="2"/>
  <c r="AG131" i="3"/>
  <c r="AG134" i="3" s="1"/>
  <c r="AG136" i="3" s="1"/>
  <c r="AG346" i="3" s="1"/>
  <c r="AB86" i="11"/>
  <c r="AB88" i="11" s="1"/>
  <c r="AB65" i="20" s="1"/>
  <c r="AI66" i="3"/>
  <c r="AI51" i="3"/>
  <c r="AI25" i="13"/>
  <c r="AI26" i="13" s="1"/>
  <c r="AI33" i="13" s="1"/>
  <c r="AI36" i="10"/>
  <c r="AI54" i="11"/>
  <c r="AI10" i="13"/>
  <c r="AI47" i="10"/>
  <c r="AI48" i="10" s="1"/>
  <c r="AH72" i="3"/>
  <c r="AH75" i="3" s="1"/>
  <c r="AH57" i="3"/>
  <c r="AH60" i="3" s="1"/>
  <c r="AH118" i="3"/>
  <c r="AH198" i="3"/>
  <c r="AH199" i="3" s="1"/>
  <c r="AH300" i="3" s="1"/>
  <c r="AL94" i="25"/>
  <c r="AL95" i="25" s="1"/>
  <c r="AL105" i="25" s="1"/>
  <c r="H84" i="25"/>
  <c r="H94" i="25" s="1"/>
  <c r="AJ113" i="25"/>
  <c r="AJ61" i="4" s="1"/>
  <c r="AJ64" i="4" s="1"/>
  <c r="AJ14" i="10" s="1"/>
  <c r="AJ112" i="25"/>
  <c r="AJ62" i="4" s="1"/>
  <c r="AJ65" i="4" s="1"/>
  <c r="AJ31" i="10" s="1"/>
  <c r="AB56" i="21"/>
  <c r="AB59" i="21" s="1"/>
  <c r="AB61" i="21" s="1"/>
  <c r="AB63" i="21" s="1"/>
  <c r="AB73" i="20" s="1"/>
  <c r="AK101" i="25"/>
  <c r="AK111" i="25" s="1"/>
  <c r="AC27" i="21"/>
  <c r="AC53" i="21"/>
  <c r="AG349" i="3"/>
  <c r="AB40" i="20"/>
  <c r="AB42" i="20" s="1"/>
  <c r="AF356" i="3"/>
  <c r="AF83" i="3"/>
  <c r="AH34" i="13"/>
  <c r="AH37" i="13" s="1"/>
  <c r="AI38" i="3"/>
  <c r="AI39" i="3" s="1"/>
  <c r="AI32" i="3"/>
  <c r="AI33" i="3" s="1"/>
  <c r="AI105" i="3" s="1"/>
  <c r="AI21" i="3"/>
  <c r="AI22" i="3" s="1"/>
  <c r="AI27" i="6"/>
  <c r="AI33" i="6" s="1"/>
  <c r="AI41" i="6" s="1"/>
  <c r="AI45" i="6" s="1"/>
  <c r="AI48" i="6" s="1"/>
  <c r="AI15" i="3"/>
  <c r="AI16" i="3" s="1"/>
  <c r="AI94" i="3" s="1"/>
  <c r="AE39" i="8"/>
  <c r="AE90" i="8" s="1"/>
  <c r="AE93" i="8" s="1"/>
  <c r="AE98" i="8" s="1"/>
  <c r="AH21" i="10"/>
  <c r="AH22" i="10" s="1"/>
  <c r="AH250" i="3"/>
  <c r="AH251" i="3" s="1"/>
  <c r="AH299" i="3" s="1"/>
  <c r="AH119" i="3"/>
  <c r="AH100" i="3"/>
  <c r="AH15" i="10"/>
  <c r="AH16" i="10" s="1"/>
  <c r="AH24" i="10" s="1"/>
  <c r="AH25" i="10" s="1"/>
  <c r="AH54" i="10" s="1"/>
  <c r="AH186" i="3"/>
  <c r="AH175" i="3"/>
  <c r="AH111" i="3"/>
  <c r="AH135" i="3"/>
  <c r="AH37" i="10"/>
  <c r="AH38" i="10" s="1"/>
  <c r="AH181" i="3"/>
  <c r="AH157" i="3"/>
  <c r="AH162" i="3"/>
  <c r="AH146" i="3"/>
  <c r="AH151" i="3"/>
  <c r="AH95" i="3"/>
  <c r="AH106" i="3"/>
  <c r="AH107" i="3" s="1"/>
  <c r="AH110" i="3" s="1"/>
  <c r="AH112" i="3" s="1"/>
  <c r="AH345" i="3" s="1"/>
  <c r="AH32" i="10"/>
  <c r="AH33" i="10" s="1"/>
  <c r="AH40" i="10" s="1"/>
  <c r="AH41" i="10" s="1"/>
  <c r="AH55" i="10" s="1"/>
  <c r="AH170" i="3"/>
  <c r="AH256" i="3"/>
  <c r="AH257" i="3" s="1"/>
  <c r="AH347" i="3" s="1"/>
  <c r="AI62" i="2"/>
  <c r="AH124" i="3"/>
  <c r="AH130" i="3"/>
  <c r="AF357" i="3"/>
  <c r="AF84" i="3"/>
  <c r="AC17" i="20"/>
  <c r="AC35" i="20"/>
  <c r="AC36" i="20" s="1"/>
  <c r="AC38" i="20" s="1"/>
  <c r="AB126" i="8"/>
  <c r="AB128" i="8" s="1"/>
  <c r="AB51" i="20" s="1"/>
  <c r="AD43" i="2"/>
  <c r="AD44" i="2" s="1"/>
  <c r="AD47" i="2" s="1"/>
  <c r="AD26" i="2"/>
  <c r="AD28" i="2" s="1"/>
  <c r="AD4" i="2" s="1"/>
  <c r="AD55" i="2"/>
  <c r="AD56" i="2" s="1"/>
  <c r="AD2" i="2"/>
  <c r="AD39" i="2"/>
  <c r="AD40" i="2" s="1"/>
  <c r="AB73" i="10"/>
  <c r="AB75" i="10" s="1"/>
  <c r="AB61" i="20" s="1"/>
  <c r="AB43" i="13"/>
  <c r="AB45" i="13" s="1"/>
  <c r="AB69" i="20" s="1"/>
  <c r="B26" i="26"/>
  <c r="D25" i="26"/>
  <c r="AF80" i="3"/>
  <c r="AF309" i="3"/>
  <c r="AD24" i="21"/>
  <c r="AD25" i="21" s="1"/>
  <c r="AD14" i="21"/>
  <c r="AD15" i="21" s="1"/>
  <c r="AD44" i="21"/>
  <c r="AD45" i="21" s="1"/>
  <c r="AD13" i="20"/>
  <c r="AD34" i="21"/>
  <c r="AD35" i="21" s="1"/>
  <c r="AD31" i="20"/>
  <c r="AH65" i="3"/>
  <c r="AH68" i="3" s="1"/>
  <c r="AH156" i="3" s="1"/>
  <c r="AH158" i="3" s="1"/>
  <c r="AH161" i="3" s="1"/>
  <c r="AH163" i="3" s="1"/>
  <c r="AH50" i="3"/>
  <c r="AH53" i="3" s="1"/>
  <c r="AH145" i="3" s="1"/>
  <c r="AH147" i="3" s="1"/>
  <c r="AH150" i="3" s="1"/>
  <c r="AH152" i="3" s="1"/>
  <c r="AJ74" i="3"/>
  <c r="AJ59" i="3"/>
  <c r="AH96" i="3"/>
  <c r="AH99" i="3" s="1"/>
  <c r="AH101" i="3" s="1"/>
  <c r="AH297" i="3" s="1"/>
  <c r="AL98" i="25"/>
  <c r="AL104" i="25"/>
  <c r="H19" i="25"/>
  <c r="AG356" i="3"/>
  <c r="AG83" i="3"/>
  <c r="AH61" i="11"/>
  <c r="AH55" i="11"/>
  <c r="AH76" i="11" s="1"/>
  <c r="AH58" i="11"/>
  <c r="AH62" i="11"/>
  <c r="AH59" i="11"/>
  <c r="AH60" i="11"/>
  <c r="AL100" i="25"/>
  <c r="H45" i="25"/>
  <c r="H100" i="25" s="1"/>
  <c r="AC47" i="21"/>
  <c r="AC55" i="21"/>
  <c r="AK27" i="2"/>
  <c r="AK14" i="2"/>
  <c r="AH32" i="11"/>
  <c r="AH25" i="11"/>
  <c r="AH75" i="11" s="1"/>
  <c r="AH77" i="11" s="1"/>
  <c r="AH80" i="11" s="1"/>
  <c r="AH31" i="11"/>
  <c r="AH28" i="11"/>
  <c r="AH30" i="11"/>
  <c r="AH29" i="11"/>
  <c r="AK14" i="4"/>
  <c r="AJ12" i="4"/>
  <c r="AJ13" i="4"/>
  <c r="H13" i="4" s="1"/>
  <c r="H14" i="4"/>
  <c r="AE29" i="8"/>
  <c r="AE85" i="8" s="1"/>
  <c r="AE87" i="8" s="1"/>
  <c r="AE97" i="8" s="1"/>
  <c r="AG56" i="10"/>
  <c r="AG60" i="10" s="1"/>
  <c r="AC2" i="25"/>
  <c r="AC2" i="11"/>
  <c r="AC2" i="4"/>
  <c r="AC2" i="10"/>
  <c r="AC2" i="21"/>
  <c r="AC2" i="3"/>
  <c r="AC2" i="20"/>
  <c r="AC2" i="6"/>
  <c r="AC2" i="8"/>
  <c r="AC2" i="13"/>
  <c r="AC61" i="10"/>
  <c r="AC62" i="10" s="1"/>
  <c r="AC64" i="10" s="1"/>
  <c r="AC30" i="20"/>
  <c r="AC137" i="8"/>
  <c r="AC138" i="8" s="1"/>
  <c r="AC71" i="10" s="1"/>
  <c r="AC11" i="13"/>
  <c r="AC12" i="13" s="1"/>
  <c r="AC46" i="2"/>
  <c r="AC48" i="2" s="1"/>
  <c r="AC3" i="2" s="1"/>
  <c r="AC142" i="8"/>
  <c r="AC143" i="8" s="1"/>
  <c r="AC12" i="20"/>
  <c r="AC14" i="20" s="1"/>
  <c r="AC16" i="20" s="1"/>
  <c r="AC18" i="20" s="1"/>
  <c r="AC20" i="20" s="1"/>
  <c r="AC121" i="8"/>
  <c r="AC122" i="8" s="1"/>
  <c r="AC124" i="8" s="1"/>
  <c r="AC38" i="13"/>
  <c r="AC39" i="13" s="1"/>
  <c r="AC41" i="13" s="1"/>
  <c r="AC147" i="8"/>
  <c r="AC148" i="8" s="1"/>
  <c r="AC81" i="11"/>
  <c r="AC82" i="11" s="1"/>
  <c r="AC84" i="11" s="1"/>
  <c r="AC3" i="25" l="1"/>
  <c r="AC3" i="20"/>
  <c r="AC3" i="8"/>
  <c r="AC3" i="13"/>
  <c r="AC3" i="21"/>
  <c r="AC3" i="10"/>
  <c r="AC3" i="6"/>
  <c r="AC3" i="11"/>
  <c r="AC3" i="3"/>
  <c r="AC3" i="4"/>
  <c r="AH27" i="11"/>
  <c r="AD52" i="21"/>
  <c r="AD17" i="21"/>
  <c r="AD46" i="2"/>
  <c r="AD137" i="8"/>
  <c r="AD121" i="8"/>
  <c r="AD122" i="8" s="1"/>
  <c r="AD124" i="8" s="1"/>
  <c r="AD11" i="13"/>
  <c r="AD12" i="13" s="1"/>
  <c r="AD61" i="10"/>
  <c r="AD62" i="10" s="1"/>
  <c r="AD64" i="10" s="1"/>
  <c r="AD142" i="8"/>
  <c r="AD143" i="8" s="1"/>
  <c r="AD38" i="13"/>
  <c r="AD39" i="13" s="1"/>
  <c r="AD41" i="13" s="1"/>
  <c r="AD147" i="8"/>
  <c r="AD148" i="8" s="1"/>
  <c r="AD12" i="20"/>
  <c r="AD30" i="20"/>
  <c r="AD81" i="11"/>
  <c r="AD82" i="11" s="1"/>
  <c r="AD84" i="11" s="1"/>
  <c r="AD48" i="2"/>
  <c r="AD3" i="2" s="1"/>
  <c r="AI129" i="3"/>
  <c r="AI205" i="3"/>
  <c r="AI206" i="3" s="1"/>
  <c r="AI348" i="3" s="1"/>
  <c r="AK113" i="25"/>
  <c r="AK61" i="4" s="1"/>
  <c r="AK64" i="4" s="1"/>
  <c r="AK14" i="10" s="1"/>
  <c r="AK112" i="25"/>
  <c r="AK62" i="4" s="1"/>
  <c r="AK65" i="4" s="1"/>
  <c r="AH169" i="3"/>
  <c r="AH171" i="3" s="1"/>
  <c r="AH174" i="3" s="1"/>
  <c r="AH176" i="3" s="1"/>
  <c r="AH214" i="3"/>
  <c r="AH215" i="3" s="1"/>
  <c r="AH310" i="3" s="1"/>
  <c r="AI59" i="11"/>
  <c r="AI60" i="11"/>
  <c r="AI55" i="11"/>
  <c r="AI76" i="11" s="1"/>
  <c r="AI61" i="11"/>
  <c r="AI62" i="11"/>
  <c r="AI58" i="11"/>
  <c r="AC89" i="20"/>
  <c r="AC90" i="20" s="1"/>
  <c r="AC92" i="20" s="1"/>
  <c r="AC60" i="21"/>
  <c r="AC22" i="20"/>
  <c r="AC23" i="20" s="1"/>
  <c r="AC25" i="20" s="1"/>
  <c r="AC42" i="13"/>
  <c r="AC39" i="20"/>
  <c r="AC40" i="20" s="1"/>
  <c r="AC42" i="20" s="1"/>
  <c r="AC65" i="10"/>
  <c r="AC72" i="10"/>
  <c r="AC73" i="10" s="1"/>
  <c r="AC75" i="10" s="1"/>
  <c r="AC61" i="20" s="1"/>
  <c r="AC125" i="8"/>
  <c r="AC78" i="20"/>
  <c r="AC79" i="20" s="1"/>
  <c r="AC81" i="20" s="1"/>
  <c r="AC85" i="11"/>
  <c r="AC86" i="11" s="1"/>
  <c r="AC88" i="11" s="1"/>
  <c r="AC65" i="20" s="1"/>
  <c r="AC33" i="11"/>
  <c r="AC28" i="21"/>
  <c r="AC63" i="11"/>
  <c r="AC38" i="21"/>
  <c r="AC18" i="21"/>
  <c r="AC48" i="21"/>
  <c r="AC49" i="21" s="1"/>
  <c r="AH116" i="8"/>
  <c r="AH75" i="8"/>
  <c r="AH141" i="8"/>
  <c r="AK59" i="3"/>
  <c r="AK74" i="3"/>
  <c r="AI65" i="3"/>
  <c r="AI68" i="3" s="1"/>
  <c r="AI156" i="3" s="1"/>
  <c r="AI50" i="3"/>
  <c r="AI53" i="3" s="1"/>
  <c r="AI145" i="3" s="1"/>
  <c r="AI25" i="11"/>
  <c r="AI75" i="11" s="1"/>
  <c r="AI32" i="11"/>
  <c r="AI30" i="11"/>
  <c r="AI29" i="11"/>
  <c r="AI28" i="11"/>
  <c r="AI31" i="11"/>
  <c r="AE24" i="21"/>
  <c r="AE25" i="21" s="1"/>
  <c r="AE31" i="20"/>
  <c r="AE14" i="21"/>
  <c r="AE15" i="21" s="1"/>
  <c r="AE44" i="21"/>
  <c r="AE45" i="21" s="1"/>
  <c r="AE34" i="21"/>
  <c r="AE35" i="21" s="1"/>
  <c r="AE13" i="20"/>
  <c r="AK47" i="10"/>
  <c r="AK48" i="10" s="1"/>
  <c r="AK54" i="11"/>
  <c r="AK36" i="10"/>
  <c r="AK10" i="13"/>
  <c r="AK25" i="13"/>
  <c r="AK26" i="13" s="1"/>
  <c r="AK33" i="13" s="1"/>
  <c r="H71" i="4"/>
  <c r="AJ73" i="3"/>
  <c r="AJ58" i="3"/>
  <c r="AH57" i="11"/>
  <c r="AH308" i="3"/>
  <c r="AH79" i="3"/>
  <c r="AD37" i="21"/>
  <c r="AD54" i="21"/>
  <c r="AD53" i="21"/>
  <c r="AD27" i="21"/>
  <c r="B27" i="26"/>
  <c r="D26" i="26"/>
  <c r="AD2" i="21"/>
  <c r="AD2" i="6"/>
  <c r="AD2" i="3"/>
  <c r="AD2" i="20"/>
  <c r="AD2" i="10"/>
  <c r="AD2" i="8"/>
  <c r="AD2" i="11"/>
  <c r="AD2" i="4"/>
  <c r="AD2" i="13"/>
  <c r="AD2" i="25"/>
  <c r="AI103" i="8"/>
  <c r="AI109" i="8"/>
  <c r="AI110" i="8" s="1"/>
  <c r="AI72" i="8"/>
  <c r="AI74" i="8" s="1"/>
  <c r="AG371" i="3"/>
  <c r="AG373" i="3" s="1"/>
  <c r="AG37" i="8" s="1"/>
  <c r="AG351" i="3"/>
  <c r="AG353" i="3" s="1"/>
  <c r="AG27" i="8" s="1"/>
  <c r="AH180" i="3"/>
  <c r="AH182" i="3" s="1"/>
  <c r="AH185" i="3" s="1"/>
  <c r="AH187" i="3" s="1"/>
  <c r="AH221" i="3"/>
  <c r="AH222" i="3" s="1"/>
  <c r="AH358" i="3" s="1"/>
  <c r="AM10" i="2"/>
  <c r="AM5" i="2"/>
  <c r="AC19" i="21"/>
  <c r="AK52" i="3"/>
  <c r="AK67" i="3"/>
  <c r="AK29" i="4"/>
  <c r="AJ21" i="4"/>
  <c r="AJ25" i="4"/>
  <c r="AE39" i="2"/>
  <c r="AE40" i="2" s="1"/>
  <c r="AE55" i="2"/>
  <c r="AE56" i="2" s="1"/>
  <c r="AE26" i="2"/>
  <c r="AE28" i="2" s="1"/>
  <c r="AE4" i="2" s="1"/>
  <c r="AE2" i="2"/>
  <c r="AE43" i="2"/>
  <c r="AE44" i="2" s="1"/>
  <c r="AE47" i="2" s="1"/>
  <c r="AE99" i="8"/>
  <c r="AE102" i="8" s="1"/>
  <c r="AE104" i="8" s="1"/>
  <c r="AE132" i="8" s="1"/>
  <c r="AE134" i="8" s="1"/>
  <c r="AE136" i="8" s="1"/>
  <c r="AG118" i="8"/>
  <c r="AG120" i="8" s="1"/>
  <c r="AH131" i="3"/>
  <c r="AH134" i="3" s="1"/>
  <c r="AH136" i="3" s="1"/>
  <c r="AH346" i="3" s="1"/>
  <c r="AH349" i="3" s="1"/>
  <c r="AL30" i="4"/>
  <c r="AK26" i="4"/>
  <c r="AK22" i="4"/>
  <c r="AJ9" i="13"/>
  <c r="AJ19" i="13"/>
  <c r="AJ20" i="13" s="1"/>
  <c r="AJ24" i="11"/>
  <c r="AJ20" i="10"/>
  <c r="AJ15" i="3"/>
  <c r="AJ16" i="3" s="1"/>
  <c r="AJ21" i="3"/>
  <c r="AJ22" i="3" s="1"/>
  <c r="AJ27" i="6"/>
  <c r="AJ33" i="6" s="1"/>
  <c r="AJ41" i="6" s="1"/>
  <c r="AJ45" i="6" s="1"/>
  <c r="AJ48" i="6" s="1"/>
  <c r="AJ32" i="3"/>
  <c r="AJ33" i="3" s="1"/>
  <c r="AJ38" i="3"/>
  <c r="AJ39" i="3" s="1"/>
  <c r="H12" i="4"/>
  <c r="AC43" i="13"/>
  <c r="AC45" i="13" s="1"/>
  <c r="AC69" i="20" s="1"/>
  <c r="AC66" i="10"/>
  <c r="AC68" i="10" s="1"/>
  <c r="AC57" i="20" s="1"/>
  <c r="AL14" i="4"/>
  <c r="AK12" i="4"/>
  <c r="AK13" i="4"/>
  <c r="AL101" i="25"/>
  <c r="AL111" i="25" s="1"/>
  <c r="AH356" i="3"/>
  <c r="AH83" i="3"/>
  <c r="AD14" i="20"/>
  <c r="AD16" i="20" s="1"/>
  <c r="AD18" i="20" s="1"/>
  <c r="AD20" i="20" s="1"/>
  <c r="AD35" i="20"/>
  <c r="AD36" i="20" s="1"/>
  <c r="AD38" i="20" s="1"/>
  <c r="AD17" i="20"/>
  <c r="AI157" i="3"/>
  <c r="AI124" i="3"/>
  <c r="AI135" i="3"/>
  <c r="AI15" i="10"/>
  <c r="AI16" i="10" s="1"/>
  <c r="AI24" i="10" s="1"/>
  <c r="AI25" i="10" s="1"/>
  <c r="AI54" i="10" s="1"/>
  <c r="AI37" i="10"/>
  <c r="AI38" i="10" s="1"/>
  <c r="AI186" i="3"/>
  <c r="AI181" i="3"/>
  <c r="AI175" i="3"/>
  <c r="AI250" i="3"/>
  <c r="AI251" i="3" s="1"/>
  <c r="AI299" i="3" s="1"/>
  <c r="AI119" i="3"/>
  <c r="AI130" i="3"/>
  <c r="AJ62" i="2"/>
  <c r="AI162" i="3"/>
  <c r="AI151" i="3"/>
  <c r="AI256" i="3"/>
  <c r="AI257" i="3" s="1"/>
  <c r="AI347" i="3" s="1"/>
  <c r="AI111" i="3"/>
  <c r="AI100" i="3"/>
  <c r="AI32" i="10"/>
  <c r="AI33" i="10" s="1"/>
  <c r="AI40" i="10" s="1"/>
  <c r="AI41" i="10" s="1"/>
  <c r="AI55" i="10" s="1"/>
  <c r="AI21" i="10"/>
  <c r="AI22" i="10" s="1"/>
  <c r="AI106" i="3"/>
  <c r="AI170" i="3"/>
  <c r="AI95" i="3"/>
  <c r="AI96" i="3" s="1"/>
  <c r="AI99" i="3" s="1"/>
  <c r="AI101" i="3" s="1"/>
  <c r="AI297" i="3" s="1"/>
  <c r="AI301" i="3" s="1"/>
  <c r="AI303" i="3" s="1"/>
  <c r="AI305" i="3" s="1"/>
  <c r="AI17" i="8" s="1"/>
  <c r="AI146" i="3"/>
  <c r="AH56" i="10"/>
  <c r="AH60" i="10" s="1"/>
  <c r="AI118" i="3"/>
  <c r="AI120" i="3" s="1"/>
  <c r="AI123" i="3" s="1"/>
  <c r="AI125" i="3" s="1"/>
  <c r="AI298" i="3" s="1"/>
  <c r="AI198" i="3"/>
  <c r="AI199" i="3" s="1"/>
  <c r="AI300" i="3" s="1"/>
  <c r="AF85" i="3"/>
  <c r="AH120" i="3"/>
  <c r="AH123" i="3" s="1"/>
  <c r="AH125" i="3" s="1"/>
  <c r="AH298" i="3" s="1"/>
  <c r="AH301" i="3" s="1"/>
  <c r="AH303" i="3" s="1"/>
  <c r="AH305" i="3" s="1"/>
  <c r="AH17" i="8" s="1"/>
  <c r="AL5" i="10"/>
  <c r="AL5" i="21"/>
  <c r="AL5" i="6"/>
  <c r="AL5" i="20"/>
  <c r="AL5" i="11"/>
  <c r="AL5" i="8"/>
  <c r="AL5" i="13"/>
  <c r="AL5" i="3"/>
  <c r="AL5" i="4"/>
  <c r="AL5" i="25"/>
  <c r="AC56" i="21"/>
  <c r="AC59" i="21" s="1"/>
  <c r="AC61" i="21" s="1"/>
  <c r="AC63" i="21" s="1"/>
  <c r="AC73" i="20" s="1"/>
  <c r="AH117" i="8"/>
  <c r="AH146" i="8"/>
  <c r="AI57" i="3"/>
  <c r="AI60" i="3" s="1"/>
  <c r="AI72" i="3"/>
  <c r="AI75" i="3" s="1"/>
  <c r="H93" i="25"/>
  <c r="H88" i="25"/>
  <c r="AG80" i="3"/>
  <c r="AG81" i="3" s="1"/>
  <c r="AG309" i="3"/>
  <c r="AG311" i="3" s="1"/>
  <c r="AG18" i="8" s="1"/>
  <c r="AG19" i="8" s="1"/>
  <c r="AG80" i="8" s="1"/>
  <c r="AG82" i="8" s="1"/>
  <c r="AG96" i="8" s="1"/>
  <c r="AF81" i="3"/>
  <c r="AJ36" i="10"/>
  <c r="AJ10" i="13"/>
  <c r="AJ54" i="11"/>
  <c r="AJ25" i="13"/>
  <c r="AJ26" i="13" s="1"/>
  <c r="AJ47" i="10"/>
  <c r="AJ48" i="10" s="1"/>
  <c r="H48" i="10" s="1"/>
  <c r="AC126" i="8"/>
  <c r="AC128" i="8" s="1"/>
  <c r="AC51" i="20" s="1"/>
  <c r="H98" i="25"/>
  <c r="H104" i="25"/>
  <c r="AD47" i="21"/>
  <c r="AD55" i="21"/>
  <c r="AD4" i="25"/>
  <c r="AD4" i="10"/>
  <c r="AD4" i="8"/>
  <c r="AD4" i="4"/>
  <c r="AD4" i="3"/>
  <c r="AD4" i="21"/>
  <c r="AD4" i="20"/>
  <c r="AD4" i="11"/>
  <c r="AD4" i="6"/>
  <c r="AD4" i="13"/>
  <c r="AD71" i="2"/>
  <c r="AI107" i="3"/>
  <c r="AI110" i="3" s="1"/>
  <c r="AI112" i="3" s="1"/>
  <c r="AI345" i="3" s="1"/>
  <c r="AF359" i="3"/>
  <c r="AC29" i="21"/>
  <c r="AL14" i="2"/>
  <c r="AL27" i="2"/>
  <c r="AC39" i="21"/>
  <c r="AB67" i="11"/>
  <c r="AB38" i="11"/>
  <c r="AB39" i="11"/>
  <c r="AB66" i="11"/>
  <c r="AB68" i="11"/>
  <c r="AB69" i="11"/>
  <c r="AB37" i="11"/>
  <c r="AB65" i="11"/>
  <c r="AB36" i="11"/>
  <c r="AB35" i="11"/>
  <c r="AB34" i="11"/>
  <c r="AB64" i="11"/>
  <c r="AL23" i="4"/>
  <c r="AL27" i="4"/>
  <c r="AM31" i="4"/>
  <c r="AG357" i="3"/>
  <c r="AG359" i="3" s="1"/>
  <c r="AG84" i="3"/>
  <c r="AG85" i="3" s="1"/>
  <c r="AI34" i="13"/>
  <c r="AI37" i="13" s="1"/>
  <c r="AF51" i="2"/>
  <c r="AF52" i="2" s="1"/>
  <c r="AF18" i="2"/>
  <c r="AF19" i="2" s="1"/>
  <c r="AG15" i="2"/>
  <c r="AL107" i="25"/>
  <c r="AL117" i="25" s="1"/>
  <c r="AD99" i="8"/>
  <c r="AD102" i="8" s="1"/>
  <c r="AD104" i="8" s="1"/>
  <c r="AD132" i="8" s="1"/>
  <c r="AD134" i="8" s="1"/>
  <c r="AD136" i="8" s="1"/>
  <c r="AK24" i="11"/>
  <c r="AK19" i="13"/>
  <c r="AK20" i="13" s="1"/>
  <c r="AK32" i="13" s="1"/>
  <c r="AK34" i="13" s="1"/>
  <c r="AK37" i="13" s="1"/>
  <c r="AK20" i="10"/>
  <c r="AK9" i="13"/>
  <c r="AJ51" i="3"/>
  <c r="AJ66" i="3"/>
  <c r="AF311" i="3"/>
  <c r="AF18" i="8" s="1"/>
  <c r="AF19" i="8" s="1"/>
  <c r="AF80" i="8" s="1"/>
  <c r="AF82" i="8" s="1"/>
  <c r="AF96" i="8" s="1"/>
  <c r="AG28" i="8" l="1"/>
  <c r="AG38" i="8"/>
  <c r="AH351" i="3"/>
  <c r="AH353" i="3" s="1"/>
  <c r="AH27" i="8" s="1"/>
  <c r="AH371" i="3"/>
  <c r="AH373" i="3" s="1"/>
  <c r="AH37" i="8" s="1"/>
  <c r="AF38" i="8"/>
  <c r="AF39" i="8" s="1"/>
  <c r="AF90" i="8" s="1"/>
  <c r="AF93" i="8" s="1"/>
  <c r="AF98" i="8" s="1"/>
  <c r="AF28" i="8"/>
  <c r="AF29" i="8" s="1"/>
  <c r="AF85" i="8" s="1"/>
  <c r="AF87" i="8" s="1"/>
  <c r="AF97" i="8" s="1"/>
  <c r="AF31" i="20"/>
  <c r="AF44" i="21"/>
  <c r="AF45" i="21" s="1"/>
  <c r="AF13" i="20"/>
  <c r="AF24" i="21"/>
  <c r="AF25" i="21" s="1"/>
  <c r="AF14" i="21"/>
  <c r="AF15" i="21" s="1"/>
  <c r="AF34" i="21"/>
  <c r="AF35" i="21" s="1"/>
  <c r="AM23" i="4"/>
  <c r="AM27" i="4"/>
  <c r="AJ55" i="11"/>
  <c r="AJ60" i="11"/>
  <c r="AJ62" i="11"/>
  <c r="AJ61" i="11"/>
  <c r="AJ58" i="11"/>
  <c r="AJ59" i="11"/>
  <c r="AI180" i="3"/>
  <c r="AI182" i="3" s="1"/>
  <c r="AI185" i="3" s="1"/>
  <c r="AI187" i="3" s="1"/>
  <c r="AI221" i="3"/>
  <c r="AI222" i="3" s="1"/>
  <c r="AI358" i="3" s="1"/>
  <c r="AJ170" i="3"/>
  <c r="AJ151" i="3"/>
  <c r="AJ157" i="3"/>
  <c r="AJ146" i="3"/>
  <c r="AJ130" i="3"/>
  <c r="AJ124" i="3"/>
  <c r="AJ15" i="10"/>
  <c r="AJ16" i="10" s="1"/>
  <c r="AK62" i="2"/>
  <c r="AJ37" i="10"/>
  <c r="AJ181" i="3"/>
  <c r="AJ256" i="3"/>
  <c r="AJ257" i="3" s="1"/>
  <c r="AJ100" i="3"/>
  <c r="AJ119" i="3"/>
  <c r="AJ32" i="10"/>
  <c r="AJ33" i="10" s="1"/>
  <c r="AJ21" i="10"/>
  <c r="AJ186" i="3"/>
  <c r="AJ250" i="3"/>
  <c r="AJ251" i="3" s="1"/>
  <c r="AJ111" i="3"/>
  <c r="AJ95" i="3"/>
  <c r="AJ162" i="3"/>
  <c r="AJ135" i="3"/>
  <c r="AJ175" i="3"/>
  <c r="AJ106" i="3"/>
  <c r="AI56" i="10"/>
  <c r="AI60" i="10" s="1"/>
  <c r="AL112" i="25"/>
  <c r="AL62" i="4" s="1"/>
  <c r="AL65" i="4" s="1"/>
  <c r="AL31" i="10" s="1"/>
  <c r="AL113" i="25"/>
  <c r="AL61" i="4" s="1"/>
  <c r="AL64" i="4" s="1"/>
  <c r="AL14" i="10" s="1"/>
  <c r="AK38" i="3"/>
  <c r="AK39" i="3" s="1"/>
  <c r="AK32" i="3"/>
  <c r="AK33" i="3" s="1"/>
  <c r="AK105" i="3" s="1"/>
  <c r="AK21" i="3"/>
  <c r="AK22" i="3" s="1"/>
  <c r="AK15" i="3"/>
  <c r="AK16" i="3" s="1"/>
  <c r="AK94" i="3" s="1"/>
  <c r="AK27" i="6"/>
  <c r="AK33" i="6" s="1"/>
  <c r="AK41" i="6" s="1"/>
  <c r="AK45" i="6" s="1"/>
  <c r="AK48" i="6" s="1"/>
  <c r="H38" i="3"/>
  <c r="H15" i="3"/>
  <c r="H27" i="6"/>
  <c r="H32" i="3"/>
  <c r="H21" i="3"/>
  <c r="AJ198" i="3"/>
  <c r="AJ199" i="3" s="1"/>
  <c r="AJ118" i="3"/>
  <c r="AJ120" i="3" s="1"/>
  <c r="H22" i="3"/>
  <c r="AJ32" i="13"/>
  <c r="H20" i="13"/>
  <c r="H32" i="13" s="1"/>
  <c r="AL26" i="4"/>
  <c r="AM30" i="4"/>
  <c r="AL22" i="4"/>
  <c r="AE17" i="20"/>
  <c r="AE35" i="20"/>
  <c r="AE36" i="20" s="1"/>
  <c r="AE38" i="20" s="1"/>
  <c r="AJ65" i="3"/>
  <c r="AJ68" i="3" s="1"/>
  <c r="AJ50" i="3"/>
  <c r="AJ53" i="3" s="1"/>
  <c r="AG29" i="8"/>
  <c r="AG85" i="8" s="1"/>
  <c r="AG87" i="8" s="1"/>
  <c r="AG97" i="8" s="1"/>
  <c r="AG99" i="8" s="1"/>
  <c r="AG102" i="8" s="1"/>
  <c r="AG104" i="8" s="1"/>
  <c r="AG132" i="8" s="1"/>
  <c r="AG134" i="8" s="1"/>
  <c r="AG136" i="8" s="1"/>
  <c r="AI117" i="8"/>
  <c r="AI146" i="8"/>
  <c r="AE52" i="21"/>
  <c r="AE17" i="21"/>
  <c r="AI77" i="11"/>
  <c r="AI80" i="11" s="1"/>
  <c r="AK31" i="10"/>
  <c r="H64" i="4"/>
  <c r="H14" i="10" s="1"/>
  <c r="AD138" i="8"/>
  <c r="AD71" i="10" s="1"/>
  <c r="AF55" i="2"/>
  <c r="AF56" i="2" s="1"/>
  <c r="AF26" i="2"/>
  <c r="AF28" i="2" s="1"/>
  <c r="AF4" i="2" s="1"/>
  <c r="AF2" i="2"/>
  <c r="AF39" i="2"/>
  <c r="AF40" i="2" s="1"/>
  <c r="AF43" i="2"/>
  <c r="AF44" i="2" s="1"/>
  <c r="AF47" i="2" s="1"/>
  <c r="AF99" i="8"/>
  <c r="AF102" i="8" s="1"/>
  <c r="AF104" i="8" s="1"/>
  <c r="AF132" i="8" s="1"/>
  <c r="AF134" i="8" s="1"/>
  <c r="AF136" i="8" s="1"/>
  <c r="AL119" i="25"/>
  <c r="AL68" i="4" s="1"/>
  <c r="AL71" i="4" s="1"/>
  <c r="AL118" i="25"/>
  <c r="AL69" i="4" s="1"/>
  <c r="AL72" i="4" s="1"/>
  <c r="AL74" i="3"/>
  <c r="AL59" i="3"/>
  <c r="AD22" i="20"/>
  <c r="AD60" i="21"/>
  <c r="AD89" i="20"/>
  <c r="AD90" i="20" s="1"/>
  <c r="AD92" i="20" s="1"/>
  <c r="AD39" i="20"/>
  <c r="AD125" i="8"/>
  <c r="AD65" i="10"/>
  <c r="AD72" i="10"/>
  <c r="AD42" i="13"/>
  <c r="AD85" i="11"/>
  <c r="AD78" i="20"/>
  <c r="AD79" i="20" s="1"/>
  <c r="AD81" i="20" s="1"/>
  <c r="AD33" i="11"/>
  <c r="AD28" i="21"/>
  <c r="AD48" i="21"/>
  <c r="AD18" i="21"/>
  <c r="AD38" i="21"/>
  <c r="AD63" i="11"/>
  <c r="AD49" i="21"/>
  <c r="AI169" i="3"/>
  <c r="AI171" i="3" s="1"/>
  <c r="AI174" i="3" s="1"/>
  <c r="AI176" i="3" s="1"/>
  <c r="AI214" i="3"/>
  <c r="AI215" i="3" s="1"/>
  <c r="AI310" i="3" s="1"/>
  <c r="AD40" i="20"/>
  <c r="AD42" i="20" s="1"/>
  <c r="AL13" i="4"/>
  <c r="AM14" i="4"/>
  <c r="AL12" i="4"/>
  <c r="AJ205" i="3"/>
  <c r="AJ206" i="3" s="1"/>
  <c r="AJ129" i="3"/>
  <c r="AJ131" i="3" s="1"/>
  <c r="H39" i="3"/>
  <c r="AJ94" i="3"/>
  <c r="AJ96" i="3" s="1"/>
  <c r="H16" i="3"/>
  <c r="H94" i="3" s="1"/>
  <c r="AE12" i="20"/>
  <c r="AE38" i="13"/>
  <c r="AE39" i="13" s="1"/>
  <c r="AE41" i="13" s="1"/>
  <c r="AE61" i="10"/>
  <c r="AE62" i="10" s="1"/>
  <c r="AE64" i="10" s="1"/>
  <c r="AE46" i="2"/>
  <c r="AE48" i="2" s="1"/>
  <c r="AE3" i="2" s="1"/>
  <c r="AE121" i="8"/>
  <c r="AE122" i="8" s="1"/>
  <c r="AE124" i="8" s="1"/>
  <c r="AE30" i="20"/>
  <c r="AE137" i="8"/>
  <c r="AE138" i="8" s="1"/>
  <c r="AE71" i="10" s="1"/>
  <c r="AE81" i="11"/>
  <c r="AE82" i="11" s="1"/>
  <c r="AE84" i="11" s="1"/>
  <c r="AE142" i="8"/>
  <c r="AE143" i="8" s="1"/>
  <c r="AE147" i="8"/>
  <c r="AE148" i="8" s="1"/>
  <c r="AE11" i="13"/>
  <c r="AE12" i="13" s="1"/>
  <c r="AK21" i="4"/>
  <c r="AL29" i="4"/>
  <c r="AK25" i="4"/>
  <c r="AG39" i="8"/>
  <c r="AG90" i="8" s="1"/>
  <c r="AG93" i="8" s="1"/>
  <c r="AG98" i="8" s="1"/>
  <c r="B28" i="26"/>
  <c r="D27" i="26"/>
  <c r="AD39" i="21"/>
  <c r="AE14" i="20"/>
  <c r="AE16" i="20" s="1"/>
  <c r="AE18" i="20" s="1"/>
  <c r="AE20" i="20" s="1"/>
  <c r="AI147" i="3"/>
  <c r="AI150" i="3" s="1"/>
  <c r="AI152" i="3" s="1"/>
  <c r="AC69" i="11"/>
  <c r="AC67" i="11"/>
  <c r="AC35" i="11"/>
  <c r="AC37" i="11"/>
  <c r="AC65" i="11"/>
  <c r="AC36" i="11"/>
  <c r="AC66" i="11"/>
  <c r="AC38" i="11"/>
  <c r="AC68" i="11"/>
  <c r="AC39" i="11"/>
  <c r="AC34" i="11"/>
  <c r="AC64" i="11"/>
  <c r="AI57" i="11"/>
  <c r="AD66" i="10"/>
  <c r="AD68" i="10" s="1"/>
  <c r="AD57" i="20" s="1"/>
  <c r="AG18" i="2"/>
  <c r="AG19" i="2" s="1"/>
  <c r="AG51" i="2"/>
  <c r="AG52" i="2" s="1"/>
  <c r="AH15" i="2"/>
  <c r="AL52" i="3"/>
  <c r="AL67" i="3"/>
  <c r="AJ38" i="10"/>
  <c r="H38" i="10" s="1"/>
  <c r="AD23" i="20"/>
  <c r="AD25" i="20" s="1"/>
  <c r="AJ105" i="3"/>
  <c r="AJ107" i="3" s="1"/>
  <c r="H33" i="3"/>
  <c r="H105" i="3" s="1"/>
  <c r="AJ22" i="10"/>
  <c r="H22" i="10" s="1"/>
  <c r="AK51" i="3"/>
  <c r="AK66" i="3"/>
  <c r="AE2" i="13"/>
  <c r="AE2" i="6"/>
  <c r="AE2" i="20"/>
  <c r="AE2" i="10"/>
  <c r="AE2" i="21"/>
  <c r="AE2" i="3"/>
  <c r="AE2" i="4"/>
  <c r="AE2" i="11"/>
  <c r="AE2" i="25"/>
  <c r="AE2" i="8"/>
  <c r="AM5" i="4"/>
  <c r="AM5" i="10"/>
  <c r="AM5" i="21"/>
  <c r="AM5" i="20"/>
  <c r="AM5" i="11"/>
  <c r="AM5" i="6"/>
  <c r="AM5" i="8"/>
  <c r="AM5" i="13"/>
  <c r="AM5" i="3"/>
  <c r="AM5" i="25"/>
  <c r="AH357" i="3"/>
  <c r="AH359" i="3" s="1"/>
  <c r="AH84" i="3"/>
  <c r="AD29" i="21"/>
  <c r="H20" i="10"/>
  <c r="H9" i="13"/>
  <c r="H24" i="11"/>
  <c r="H19" i="13"/>
  <c r="AK62" i="11"/>
  <c r="AK61" i="11"/>
  <c r="AK60" i="11"/>
  <c r="AK59" i="11"/>
  <c r="AK58" i="11"/>
  <c r="AK55" i="11"/>
  <c r="AK76" i="11" s="1"/>
  <c r="AE54" i="21"/>
  <c r="AE37" i="21"/>
  <c r="AE53" i="21"/>
  <c r="AE27" i="21"/>
  <c r="AI158" i="3"/>
  <c r="AI161" i="3" s="1"/>
  <c r="AI163" i="3" s="1"/>
  <c r="AD3" i="8"/>
  <c r="AD3" i="4"/>
  <c r="AD3" i="20"/>
  <c r="AD3" i="6"/>
  <c r="AD3" i="11"/>
  <c r="AD3" i="21"/>
  <c r="AD3" i="10"/>
  <c r="AD3" i="13"/>
  <c r="AD3" i="25"/>
  <c r="AD3" i="3"/>
  <c r="AD19" i="21"/>
  <c r="AK28" i="11"/>
  <c r="AK32" i="11"/>
  <c r="AK31" i="11"/>
  <c r="AK29" i="11"/>
  <c r="AK30" i="11"/>
  <c r="AK25" i="11"/>
  <c r="AK75" i="11" s="1"/>
  <c r="AK77" i="11" s="1"/>
  <c r="AK80" i="11" s="1"/>
  <c r="AJ33" i="13"/>
  <c r="H26" i="13"/>
  <c r="H33" i="13" s="1"/>
  <c r="AH85" i="3"/>
  <c r="AJ72" i="8"/>
  <c r="AJ74" i="8" s="1"/>
  <c r="AJ103" i="8"/>
  <c r="AJ109" i="8"/>
  <c r="AJ110" i="8" s="1"/>
  <c r="AJ25" i="11"/>
  <c r="AJ32" i="11"/>
  <c r="AJ28" i="11"/>
  <c r="AJ31" i="11"/>
  <c r="AJ30" i="11"/>
  <c r="AJ29" i="11"/>
  <c r="AK73" i="3"/>
  <c r="AK58" i="3"/>
  <c r="AE4" i="25"/>
  <c r="AE4" i="13"/>
  <c r="AE4" i="11"/>
  <c r="AE4" i="8"/>
  <c r="AE4" i="10"/>
  <c r="AE4" i="20"/>
  <c r="AE4" i="3"/>
  <c r="AE4" i="4"/>
  <c r="AE4" i="21"/>
  <c r="AE4" i="6"/>
  <c r="AE71" i="2"/>
  <c r="AJ72" i="3"/>
  <c r="AJ75" i="3" s="1"/>
  <c r="AJ57" i="3"/>
  <c r="AJ60" i="3" s="1"/>
  <c r="AM14" i="2"/>
  <c r="AM27" i="2"/>
  <c r="AI141" i="8"/>
  <c r="AI116" i="8"/>
  <c r="AI118" i="8" s="1"/>
  <c r="AI120" i="8" s="1"/>
  <c r="AI75" i="8"/>
  <c r="AE55" i="21"/>
  <c r="AE47" i="21"/>
  <c r="AI27" i="11"/>
  <c r="AH118" i="8"/>
  <c r="AH120" i="8" s="1"/>
  <c r="AH80" i="3"/>
  <c r="AH81" i="3" s="1"/>
  <c r="AH309" i="3"/>
  <c r="AH311" i="3" s="1"/>
  <c r="AH18" i="8" s="1"/>
  <c r="AH19" i="8" s="1"/>
  <c r="AH80" i="8" s="1"/>
  <c r="AH82" i="8" s="1"/>
  <c r="AH96" i="8" s="1"/>
  <c r="AI131" i="3"/>
  <c r="AI134" i="3" s="1"/>
  <c r="AI136" i="3" s="1"/>
  <c r="AI346" i="3" s="1"/>
  <c r="AI349" i="3" s="1"/>
  <c r="AD86" i="11"/>
  <c r="AD88" i="11" s="1"/>
  <c r="AD65" i="20" s="1"/>
  <c r="AD43" i="13"/>
  <c r="AD45" i="13" s="1"/>
  <c r="AD69" i="20" s="1"/>
  <c r="AD126" i="8"/>
  <c r="AD128" i="8" s="1"/>
  <c r="AD51" i="20" s="1"/>
  <c r="AD56" i="21"/>
  <c r="AD59" i="21" s="1"/>
  <c r="AD61" i="21" s="1"/>
  <c r="AD63" i="21" s="1"/>
  <c r="AD73" i="20" s="1"/>
  <c r="AI371" i="3" l="1"/>
  <c r="AI373" i="3" s="1"/>
  <c r="AI37" i="8" s="1"/>
  <c r="AI351" i="3"/>
  <c r="AI353" i="3" s="1"/>
  <c r="AI27" i="8" s="1"/>
  <c r="AH28" i="8"/>
  <c r="AH38" i="8"/>
  <c r="AE3" i="25"/>
  <c r="AE3" i="4"/>
  <c r="AE3" i="6"/>
  <c r="AE3" i="11"/>
  <c r="AE3" i="8"/>
  <c r="AE3" i="13"/>
  <c r="AE3" i="10"/>
  <c r="AE3" i="21"/>
  <c r="AE3" i="3"/>
  <c r="AE3" i="20"/>
  <c r="AJ221" i="3"/>
  <c r="AJ222" i="3" s="1"/>
  <c r="AJ180" i="3"/>
  <c r="AJ182" i="3" s="1"/>
  <c r="H75" i="3"/>
  <c r="AJ117" i="8"/>
  <c r="AJ146" i="8"/>
  <c r="H110" i="8"/>
  <c r="AE39" i="20"/>
  <c r="AE89" i="20"/>
  <c r="AE90" i="20" s="1"/>
  <c r="AE92" i="20" s="1"/>
  <c r="AE60" i="21"/>
  <c r="AE125" i="8"/>
  <c r="AE22" i="20"/>
  <c r="AE85" i="11"/>
  <c r="AE72" i="10"/>
  <c r="AE78" i="20"/>
  <c r="AE79" i="20" s="1"/>
  <c r="AE81" i="20" s="1"/>
  <c r="AE42" i="13"/>
  <c r="AE65" i="10"/>
  <c r="AE33" i="11"/>
  <c r="AE38" i="21"/>
  <c r="AE18" i="21"/>
  <c r="AE48" i="21"/>
  <c r="AE63" i="11"/>
  <c r="AE28" i="21"/>
  <c r="AJ110" i="3"/>
  <c r="AJ112" i="3" s="1"/>
  <c r="H107" i="3"/>
  <c r="H110" i="3" s="1"/>
  <c r="AK65" i="3"/>
  <c r="AK68" i="3" s="1"/>
  <c r="AK156" i="3" s="1"/>
  <c r="AK50" i="3"/>
  <c r="AK53" i="3" s="1"/>
  <c r="AK145" i="3" s="1"/>
  <c r="AE86" i="11"/>
  <c r="AE88" i="11" s="1"/>
  <c r="AE65" i="20" s="1"/>
  <c r="AJ134" i="3"/>
  <c r="AJ136" i="3" s="1"/>
  <c r="H131" i="3"/>
  <c r="H134" i="3" s="1"/>
  <c r="AF4" i="3"/>
  <c r="AF4" i="6"/>
  <c r="AF4" i="21"/>
  <c r="AF4" i="8"/>
  <c r="AF4" i="13"/>
  <c r="AF4" i="10"/>
  <c r="AF4" i="20"/>
  <c r="AF4" i="11"/>
  <c r="AF4" i="25"/>
  <c r="AF4" i="4"/>
  <c r="AF71" i="2"/>
  <c r="AE40" i="20"/>
  <c r="AE42" i="20" s="1"/>
  <c r="AL73" i="3"/>
  <c r="AL58" i="3"/>
  <c r="AJ123" i="3"/>
  <c r="AJ125" i="3" s="1"/>
  <c r="H120" i="3"/>
  <c r="H123" i="3" s="1"/>
  <c r="AJ347" i="3"/>
  <c r="H257" i="3"/>
  <c r="H347" i="3" s="1"/>
  <c r="AJ24" i="10"/>
  <c r="AJ25" i="10" s="1"/>
  <c r="H16" i="10"/>
  <c r="H24" i="10" s="1"/>
  <c r="AF37" i="21"/>
  <c r="AF54" i="21"/>
  <c r="AF55" i="21"/>
  <c r="AF47" i="21"/>
  <c r="AJ27" i="11"/>
  <c r="AJ141" i="8"/>
  <c r="AJ75" i="8"/>
  <c r="AJ116" i="8"/>
  <c r="AJ118" i="8" s="1"/>
  <c r="H74" i="8"/>
  <c r="AK27" i="11"/>
  <c r="AE29" i="21"/>
  <c r="AH51" i="2"/>
  <c r="AH52" i="2" s="1"/>
  <c r="AH18" i="2"/>
  <c r="AH19" i="2" s="1"/>
  <c r="AI15" i="2"/>
  <c r="AI308" i="3"/>
  <c r="AI79" i="3"/>
  <c r="AE73" i="10"/>
  <c r="AE75" i="10" s="1"/>
  <c r="AE61" i="20" s="1"/>
  <c r="AE66" i="10"/>
  <c r="AE68" i="10" s="1"/>
  <c r="AE57" i="20" s="1"/>
  <c r="AJ348" i="3"/>
  <c r="H206" i="3"/>
  <c r="H348" i="3" s="1"/>
  <c r="AL47" i="10"/>
  <c r="AL48" i="10" s="1"/>
  <c r="AL25" i="13"/>
  <c r="AL26" i="13" s="1"/>
  <c r="AL33" i="13" s="1"/>
  <c r="AL36" i="10"/>
  <c r="AL10" i="13"/>
  <c r="AL54" i="11"/>
  <c r="AF17" i="20"/>
  <c r="AF35" i="20"/>
  <c r="AF36" i="20" s="1"/>
  <c r="AF38" i="20" s="1"/>
  <c r="AE19" i="21"/>
  <c r="AJ300" i="3"/>
  <c r="H199" i="3"/>
  <c r="H300" i="3" s="1"/>
  <c r="AK118" i="3"/>
  <c r="AK198" i="3"/>
  <c r="AK199" i="3" s="1"/>
  <c r="AK300" i="3" s="1"/>
  <c r="AJ40" i="10"/>
  <c r="AJ41" i="10" s="1"/>
  <c r="H33" i="10"/>
  <c r="H40" i="10" s="1"/>
  <c r="AI84" i="3"/>
  <c r="AI357" i="3"/>
  <c r="AJ57" i="11"/>
  <c r="AF52" i="21"/>
  <c r="AF17" i="21"/>
  <c r="AE49" i="21"/>
  <c r="AJ169" i="3"/>
  <c r="AJ171" i="3" s="1"/>
  <c r="AJ214" i="3"/>
  <c r="AJ215" i="3" s="1"/>
  <c r="H60" i="3"/>
  <c r="AJ75" i="11"/>
  <c r="H25" i="11"/>
  <c r="H75" i="11" s="1"/>
  <c r="AK57" i="11"/>
  <c r="AG34" i="21"/>
  <c r="AG35" i="21" s="1"/>
  <c r="AG44" i="21"/>
  <c r="AG45" i="21" s="1"/>
  <c r="AG24" i="21"/>
  <c r="AG25" i="21" s="1"/>
  <c r="AG14" i="21"/>
  <c r="AG15" i="21" s="1"/>
  <c r="AG31" i="20"/>
  <c r="AG13" i="20"/>
  <c r="AK72" i="3"/>
  <c r="AK75" i="3" s="1"/>
  <c r="AK57" i="3"/>
  <c r="AK60" i="3" s="1"/>
  <c r="AE43" i="13"/>
  <c r="AE45" i="13" s="1"/>
  <c r="AE69" i="20" s="1"/>
  <c r="AJ99" i="3"/>
  <c r="AJ101" i="3" s="1"/>
  <c r="H96" i="3"/>
  <c r="H99" i="3" s="1"/>
  <c r="AL21" i="3"/>
  <c r="AL22" i="3" s="1"/>
  <c r="AL32" i="3"/>
  <c r="AL33" i="3" s="1"/>
  <c r="AL105" i="3" s="1"/>
  <c r="AL38" i="3"/>
  <c r="AL39" i="3" s="1"/>
  <c r="AL27" i="6"/>
  <c r="AL33" i="6" s="1"/>
  <c r="AL41" i="6" s="1"/>
  <c r="AL45" i="6" s="1"/>
  <c r="AL48" i="6" s="1"/>
  <c r="AL15" i="3"/>
  <c r="AL16" i="3" s="1"/>
  <c r="AL94" i="3" s="1"/>
  <c r="AD68" i="11"/>
  <c r="AD35" i="11"/>
  <c r="AD67" i="11"/>
  <c r="AD36" i="11"/>
  <c r="AD37" i="11"/>
  <c r="AD65" i="11"/>
  <c r="AD69" i="11"/>
  <c r="AD39" i="11"/>
  <c r="AD38" i="11"/>
  <c r="AD66" i="11"/>
  <c r="AD34" i="11"/>
  <c r="AD64" i="11"/>
  <c r="AL20" i="10"/>
  <c r="AL9" i="13"/>
  <c r="AL24" i="11"/>
  <c r="AL19" i="13"/>
  <c r="AL20" i="13" s="1"/>
  <c r="AL32" i="13" s="1"/>
  <c r="AL34" i="13" s="1"/>
  <c r="AL37" i="13" s="1"/>
  <c r="AF11" i="13"/>
  <c r="AF12" i="13" s="1"/>
  <c r="AF61" i="10"/>
  <c r="AF62" i="10" s="1"/>
  <c r="AF64" i="10" s="1"/>
  <c r="AF12" i="20"/>
  <c r="AF147" i="8"/>
  <c r="AF148" i="8" s="1"/>
  <c r="AF38" i="13"/>
  <c r="AF39" i="13" s="1"/>
  <c r="AF41" i="13" s="1"/>
  <c r="AF81" i="11"/>
  <c r="AF82" i="11" s="1"/>
  <c r="AF84" i="11" s="1"/>
  <c r="AF30" i="20"/>
  <c r="AF142" i="8"/>
  <c r="AF143" i="8" s="1"/>
  <c r="AF46" i="2"/>
  <c r="AF48" i="2" s="1"/>
  <c r="AF3" i="2" s="1"/>
  <c r="AF121" i="8"/>
  <c r="AF122" i="8" s="1"/>
  <c r="AF124" i="8" s="1"/>
  <c r="AF137" i="8"/>
  <c r="AF138" i="8" s="1"/>
  <c r="AF71" i="10" s="1"/>
  <c r="AD73" i="10"/>
  <c r="AD75" i="10" s="1"/>
  <c r="AD61" i="20" s="1"/>
  <c r="AE56" i="21"/>
  <c r="AE59" i="21" s="1"/>
  <c r="AE61" i="21" s="1"/>
  <c r="AE63" i="21" s="1"/>
  <c r="AE73" i="20" s="1"/>
  <c r="AJ145" i="3"/>
  <c r="AJ147" i="3" s="1"/>
  <c r="H53" i="3"/>
  <c r="H145" i="3" s="1"/>
  <c r="AL66" i="3"/>
  <c r="AL51" i="3"/>
  <c r="AJ34" i="13"/>
  <c r="AJ299" i="3"/>
  <c r="H251" i="3"/>
  <c r="H299" i="3" s="1"/>
  <c r="AM74" i="3"/>
  <c r="AM59" i="3"/>
  <c r="AF27" i="21"/>
  <c r="AF53" i="21"/>
  <c r="AH39" i="8"/>
  <c r="AH90" i="8" s="1"/>
  <c r="AH93" i="8" s="1"/>
  <c r="AH98" i="8" s="1"/>
  <c r="AI83" i="3"/>
  <c r="AI85" i="3" s="1"/>
  <c r="AI356" i="3"/>
  <c r="AI359" i="3" s="1"/>
  <c r="AE39" i="21"/>
  <c r="AG43" i="2"/>
  <c r="AG44" i="2" s="1"/>
  <c r="AG47" i="2" s="1"/>
  <c r="AG26" i="2"/>
  <c r="AG28" i="2" s="1"/>
  <c r="AG4" i="2" s="1"/>
  <c r="AG55" i="2"/>
  <c r="AG56" i="2" s="1"/>
  <c r="AG39" i="2"/>
  <c r="AG40" i="2" s="1"/>
  <c r="AG2" i="2"/>
  <c r="AE23" i="20"/>
  <c r="AE25" i="20" s="1"/>
  <c r="B29" i="26"/>
  <c r="D28" i="26"/>
  <c r="AM29" i="4"/>
  <c r="AL21" i="4"/>
  <c r="AL25" i="4"/>
  <c r="AE126" i="8"/>
  <c r="AE128" i="8" s="1"/>
  <c r="AE51" i="20" s="1"/>
  <c r="H205" i="3"/>
  <c r="H129" i="3"/>
  <c r="AM12" i="4"/>
  <c r="AM13" i="4"/>
  <c r="AI80" i="3"/>
  <c r="AI309" i="3"/>
  <c r="AF2" i="21"/>
  <c r="AF2" i="13"/>
  <c r="AF2" i="20"/>
  <c r="AF2" i="25"/>
  <c r="AF2" i="11"/>
  <c r="AF2" i="8"/>
  <c r="AF2" i="4"/>
  <c r="AF2" i="10"/>
  <c r="AF2" i="3"/>
  <c r="AF2" i="6"/>
  <c r="AJ156" i="3"/>
  <c r="AJ158" i="3" s="1"/>
  <c r="H68" i="3"/>
  <c r="H156" i="3" s="1"/>
  <c r="AM26" i="4"/>
  <c r="AM22" i="4"/>
  <c r="H198" i="3"/>
  <c r="H118" i="3"/>
  <c r="AK109" i="8"/>
  <c r="AK110" i="8" s="1"/>
  <c r="AK72" i="8"/>
  <c r="AK74" i="8" s="1"/>
  <c r="AK103" i="8"/>
  <c r="AK205" i="3"/>
  <c r="AK206" i="3" s="1"/>
  <c r="AK348" i="3" s="1"/>
  <c r="AK129" i="3"/>
  <c r="AK32" i="10"/>
  <c r="AK33" i="10" s="1"/>
  <c r="AK40" i="10" s="1"/>
  <c r="AK41" i="10" s="1"/>
  <c r="AK55" i="10" s="1"/>
  <c r="AK21" i="10"/>
  <c r="AK22" i="10" s="1"/>
  <c r="AK15" i="10"/>
  <c r="AK16" i="10" s="1"/>
  <c r="AK24" i="10" s="1"/>
  <c r="AK25" i="10" s="1"/>
  <c r="AK54" i="10" s="1"/>
  <c r="AK37" i="10"/>
  <c r="AK38" i="10" s="1"/>
  <c r="AL62" i="2"/>
  <c r="AK256" i="3"/>
  <c r="AK257" i="3" s="1"/>
  <c r="AK347" i="3" s="1"/>
  <c r="AK157" i="3"/>
  <c r="AK100" i="3"/>
  <c r="AK95" i="3"/>
  <c r="AK96" i="3" s="1"/>
  <c r="AK99" i="3" s="1"/>
  <c r="AK101" i="3" s="1"/>
  <c r="AK297" i="3" s="1"/>
  <c r="AK151" i="3"/>
  <c r="AK119" i="3"/>
  <c r="AK111" i="3"/>
  <c r="AK250" i="3"/>
  <c r="AK251" i="3" s="1"/>
  <c r="AK299" i="3" s="1"/>
  <c r="AK181" i="3"/>
  <c r="AK135" i="3"/>
  <c r="AK106" i="3"/>
  <c r="AK107" i="3" s="1"/>
  <c r="AK110" i="3" s="1"/>
  <c r="AK112" i="3" s="1"/>
  <c r="AK345" i="3" s="1"/>
  <c r="AK162" i="3"/>
  <c r="AK186" i="3"/>
  <c r="AK146" i="3"/>
  <c r="AK170" i="3"/>
  <c r="AK124" i="3"/>
  <c r="AK175" i="3"/>
  <c r="AK130" i="3"/>
  <c r="AJ76" i="11"/>
  <c r="H55" i="11"/>
  <c r="H76" i="11" s="1"/>
  <c r="AM67" i="3"/>
  <c r="AM52" i="3"/>
  <c r="AF14" i="20"/>
  <c r="AF16" i="20" s="1"/>
  <c r="AF18" i="20" s="1"/>
  <c r="AF20" i="20" s="1"/>
  <c r="AH29" i="8"/>
  <c r="AH85" i="8" s="1"/>
  <c r="AH87" i="8" s="1"/>
  <c r="AH97" i="8" s="1"/>
  <c r="AH99" i="8" s="1"/>
  <c r="AH102" i="8" s="1"/>
  <c r="AH104" i="8" s="1"/>
  <c r="AH132" i="8" s="1"/>
  <c r="AH134" i="8" s="1"/>
  <c r="AH136" i="8" s="1"/>
  <c r="AF3" i="3" l="1"/>
  <c r="AF3" i="20"/>
  <c r="AF3" i="4"/>
  <c r="AF3" i="11"/>
  <c r="AF3" i="8"/>
  <c r="AF3" i="25"/>
  <c r="AF3" i="21"/>
  <c r="AF3" i="10"/>
  <c r="AF3" i="13"/>
  <c r="AF3" i="6"/>
  <c r="AM21" i="3"/>
  <c r="AM22" i="3" s="1"/>
  <c r="AM32" i="3"/>
  <c r="AM33" i="3" s="1"/>
  <c r="AM105" i="3" s="1"/>
  <c r="AM38" i="3"/>
  <c r="AM39" i="3" s="1"/>
  <c r="AM15" i="3"/>
  <c r="AM16" i="3" s="1"/>
  <c r="AM94" i="3" s="1"/>
  <c r="AM27" i="6"/>
  <c r="AM33" i="6" s="1"/>
  <c r="AM41" i="6" s="1"/>
  <c r="AM45" i="6" s="1"/>
  <c r="AM48" i="6" s="1"/>
  <c r="AL57" i="3"/>
  <c r="AL60" i="3" s="1"/>
  <c r="AL72" i="3"/>
  <c r="AL75" i="3" s="1"/>
  <c r="B30" i="26"/>
  <c r="D29" i="26"/>
  <c r="AG17" i="20"/>
  <c r="AG35" i="20"/>
  <c r="AG36" i="20" s="1"/>
  <c r="AG38" i="20" s="1"/>
  <c r="AL32" i="11"/>
  <c r="AL28" i="11"/>
  <c r="AL31" i="11"/>
  <c r="AL25" i="11"/>
  <c r="AL75" i="11" s="1"/>
  <c r="AL30" i="11"/>
  <c r="AL29" i="11"/>
  <c r="AL72" i="8"/>
  <c r="AL74" i="8" s="1"/>
  <c r="AL103" i="8"/>
  <c r="AL109" i="8"/>
  <c r="AL110" i="8" s="1"/>
  <c r="AK221" i="3"/>
  <c r="AK222" i="3" s="1"/>
  <c r="AK358" i="3" s="1"/>
  <c r="AK180" i="3"/>
  <c r="AK182" i="3" s="1"/>
  <c r="AK185" i="3" s="1"/>
  <c r="AK187" i="3" s="1"/>
  <c r="AG53" i="21"/>
  <c r="AG27" i="21"/>
  <c r="AJ310" i="3"/>
  <c r="H215" i="3"/>
  <c r="H310" i="3" s="1"/>
  <c r="AJ55" i="10"/>
  <c r="H41" i="10"/>
  <c r="H55" i="10" s="1"/>
  <c r="AI311" i="3"/>
  <c r="AI18" i="8" s="1"/>
  <c r="AI19" i="8" s="1"/>
  <c r="AI80" i="8" s="1"/>
  <c r="AI82" i="8" s="1"/>
  <c r="AI96" i="8" s="1"/>
  <c r="AJ298" i="3"/>
  <c r="H125" i="3"/>
  <c r="H298" i="3" s="1"/>
  <c r="AK158" i="3"/>
  <c r="AK161" i="3" s="1"/>
  <c r="AK163" i="3" s="1"/>
  <c r="AJ358" i="3"/>
  <c r="H222" i="3"/>
  <c r="H358" i="3" s="1"/>
  <c r="AK56" i="10"/>
  <c r="AK60" i="10" s="1"/>
  <c r="AL37" i="10"/>
  <c r="AL38" i="10" s="1"/>
  <c r="AL32" i="10"/>
  <c r="AL33" i="10" s="1"/>
  <c r="AL40" i="10" s="1"/>
  <c r="AL41" i="10" s="1"/>
  <c r="AL55" i="10" s="1"/>
  <c r="AL21" i="10"/>
  <c r="AL15" i="10"/>
  <c r="AL16" i="10" s="1"/>
  <c r="AL24" i="10" s="1"/>
  <c r="AL25" i="10" s="1"/>
  <c r="AL54" i="10" s="1"/>
  <c r="AL56" i="10" s="1"/>
  <c r="AL60" i="10" s="1"/>
  <c r="AM62" i="2"/>
  <c r="AL170" i="3"/>
  <c r="AL106" i="3"/>
  <c r="AL256" i="3"/>
  <c r="AL257" i="3" s="1"/>
  <c r="AL347" i="3" s="1"/>
  <c r="AL162" i="3"/>
  <c r="AL151" i="3"/>
  <c r="AL95" i="3"/>
  <c r="AL146" i="3"/>
  <c r="AL175" i="3"/>
  <c r="AL124" i="3"/>
  <c r="AL181" i="3"/>
  <c r="AL250" i="3"/>
  <c r="AL251" i="3" s="1"/>
  <c r="AL299" i="3" s="1"/>
  <c r="AL100" i="3"/>
  <c r="AL119" i="3"/>
  <c r="AL111" i="3"/>
  <c r="AL157" i="3"/>
  <c r="AL130" i="3"/>
  <c r="AL186" i="3"/>
  <c r="AL135" i="3"/>
  <c r="AJ161" i="3"/>
  <c r="AJ163" i="3" s="1"/>
  <c r="H158" i="3"/>
  <c r="H161" i="3" s="1"/>
  <c r="AL65" i="3"/>
  <c r="AL68" i="3" s="1"/>
  <c r="AL156" i="3" s="1"/>
  <c r="AL50" i="3"/>
  <c r="AL53" i="3" s="1"/>
  <c r="AL145" i="3" s="1"/>
  <c r="AL147" i="3" s="1"/>
  <c r="AL150" i="3" s="1"/>
  <c r="AL152" i="3" s="1"/>
  <c r="AG4" i="25"/>
  <c r="AG4" i="4"/>
  <c r="AG4" i="11"/>
  <c r="AG4" i="3"/>
  <c r="AG4" i="10"/>
  <c r="AG4" i="20"/>
  <c r="AG4" i="21"/>
  <c r="AG4" i="8"/>
  <c r="AG4" i="13"/>
  <c r="AG4" i="6"/>
  <c r="AG71" i="2"/>
  <c r="AI28" i="8"/>
  <c r="AI38" i="8"/>
  <c r="AJ37" i="13"/>
  <c r="H34" i="13"/>
  <c r="H37" i="13" s="1"/>
  <c r="AJ150" i="3"/>
  <c r="AJ152" i="3" s="1"/>
  <c r="H147" i="3"/>
  <c r="H150" i="3" s="1"/>
  <c r="AL129" i="3"/>
  <c r="AL205" i="3"/>
  <c r="AL206" i="3" s="1"/>
  <c r="AL348" i="3" s="1"/>
  <c r="AJ297" i="3"/>
  <c r="AJ301" i="3" s="1"/>
  <c r="H101" i="3"/>
  <c r="H297" i="3" s="1"/>
  <c r="AG55" i="21"/>
  <c r="AG47" i="21"/>
  <c r="AJ77" i="11"/>
  <c r="AJ174" i="3"/>
  <c r="AJ176" i="3" s="1"/>
  <c r="H171" i="3"/>
  <c r="H174" i="3" s="1"/>
  <c r="AF19" i="21"/>
  <c r="AI18" i="2"/>
  <c r="AI19" i="2" s="1"/>
  <c r="AI51" i="2"/>
  <c r="AI52" i="2" s="1"/>
  <c r="AJ15" i="2"/>
  <c r="H141" i="8"/>
  <c r="H116" i="8"/>
  <c r="AF89" i="20"/>
  <c r="AF90" i="20" s="1"/>
  <c r="AF92" i="20" s="1"/>
  <c r="AF60" i="21"/>
  <c r="AF39" i="20"/>
  <c r="AF22" i="20"/>
  <c r="AF23" i="20" s="1"/>
  <c r="AF25" i="20" s="1"/>
  <c r="AF42" i="13"/>
  <c r="AF125" i="8"/>
  <c r="AF126" i="8" s="1"/>
  <c r="AF128" i="8" s="1"/>
  <c r="AF51" i="20" s="1"/>
  <c r="AF65" i="10"/>
  <c r="AF66" i="10" s="1"/>
  <c r="AF68" i="10" s="1"/>
  <c r="AF57" i="20" s="1"/>
  <c r="AF72" i="10"/>
  <c r="AF73" i="10" s="1"/>
  <c r="AF75" i="10" s="1"/>
  <c r="AF61" i="20" s="1"/>
  <c r="AF85" i="11"/>
  <c r="AF86" i="11" s="1"/>
  <c r="AF88" i="11" s="1"/>
  <c r="AF65" i="20" s="1"/>
  <c r="AF78" i="20"/>
  <c r="AF79" i="20" s="1"/>
  <c r="AF81" i="20" s="1"/>
  <c r="AF33" i="11"/>
  <c r="AF38" i="21"/>
  <c r="AF48" i="21"/>
  <c r="AF49" i="21" s="1"/>
  <c r="AF28" i="21"/>
  <c r="AF29" i="21" s="1"/>
  <c r="AF63" i="11"/>
  <c r="AF18" i="21"/>
  <c r="AJ346" i="3"/>
  <c r="H136" i="3"/>
  <c r="H346" i="3" s="1"/>
  <c r="AE38" i="11"/>
  <c r="AE37" i="11"/>
  <c r="AE67" i="11"/>
  <c r="AE39" i="11"/>
  <c r="AE68" i="11"/>
  <c r="AE35" i="11"/>
  <c r="AE36" i="11"/>
  <c r="AE69" i="11"/>
  <c r="AE65" i="11"/>
  <c r="AE66" i="11"/>
  <c r="AE34" i="11"/>
  <c r="AE64" i="11"/>
  <c r="AK141" i="8"/>
  <c r="AK75" i="8"/>
  <c r="AK116" i="8"/>
  <c r="AK118" i="8" s="1"/>
  <c r="AK120" i="8" s="1"/>
  <c r="AM66" i="3"/>
  <c r="AM51" i="3"/>
  <c r="AM21" i="4"/>
  <c r="AM25" i="4"/>
  <c r="AG2" i="25"/>
  <c r="AG2" i="21"/>
  <c r="AG2" i="11"/>
  <c r="AG2" i="20"/>
  <c r="AG2" i="10"/>
  <c r="AG2" i="8"/>
  <c r="AG2" i="13"/>
  <c r="AG2" i="3"/>
  <c r="AG2" i="6"/>
  <c r="AG2" i="4"/>
  <c r="AF43" i="13"/>
  <c r="AF45" i="13" s="1"/>
  <c r="AF69" i="20" s="1"/>
  <c r="AL22" i="10"/>
  <c r="AL107" i="3"/>
  <c r="AL110" i="3" s="1"/>
  <c r="AL112" i="3" s="1"/>
  <c r="AL345" i="3" s="1"/>
  <c r="AG54" i="21"/>
  <c r="AG37" i="21"/>
  <c r="AF56" i="21"/>
  <c r="AF59" i="21" s="1"/>
  <c r="AF61" i="21" s="1"/>
  <c r="AF63" i="21" s="1"/>
  <c r="AF73" i="20" s="1"/>
  <c r="AL61" i="11"/>
  <c r="AL55" i="11"/>
  <c r="AL76" i="11" s="1"/>
  <c r="AL59" i="11"/>
  <c r="AL62" i="11"/>
  <c r="AL60" i="11"/>
  <c r="AL58" i="11"/>
  <c r="AH39" i="2"/>
  <c r="AH40" i="2" s="1"/>
  <c r="AH26" i="2"/>
  <c r="AH28" i="2" s="1"/>
  <c r="AH4" i="2" s="1"/>
  <c r="AH43" i="2"/>
  <c r="AH44" i="2" s="1"/>
  <c r="AH47" i="2" s="1"/>
  <c r="AH55" i="2"/>
  <c r="AH56" i="2" s="1"/>
  <c r="AH2" i="2"/>
  <c r="AJ120" i="8"/>
  <c r="H118" i="8"/>
  <c r="H120" i="8" s="1"/>
  <c r="AJ54" i="10"/>
  <c r="AJ56" i="10" s="1"/>
  <c r="H25" i="10"/>
  <c r="H54" i="10" s="1"/>
  <c r="H146" i="8"/>
  <c r="H117" i="8"/>
  <c r="H180" i="3"/>
  <c r="H221" i="3"/>
  <c r="AI29" i="8"/>
  <c r="AI85" i="8" s="1"/>
  <c r="AI87" i="8" s="1"/>
  <c r="AI97" i="8" s="1"/>
  <c r="AK131" i="3"/>
  <c r="AK134" i="3" s="1"/>
  <c r="AK136" i="3" s="1"/>
  <c r="AK346" i="3" s="1"/>
  <c r="AK349" i="3" s="1"/>
  <c r="AK117" i="8"/>
  <c r="AK146" i="8"/>
  <c r="AM58" i="3"/>
  <c r="AM73" i="3"/>
  <c r="AG137" i="8"/>
  <c r="AG138" i="8" s="1"/>
  <c r="AG71" i="10" s="1"/>
  <c r="AG46" i="2"/>
  <c r="AG48" i="2" s="1"/>
  <c r="AG3" i="2" s="1"/>
  <c r="AG142" i="8"/>
  <c r="AG143" i="8" s="1"/>
  <c r="AG121" i="8"/>
  <c r="AG122" i="8" s="1"/>
  <c r="AG124" i="8" s="1"/>
  <c r="AG11" i="13"/>
  <c r="AG12" i="13" s="1"/>
  <c r="AG12" i="20"/>
  <c r="AG14" i="20" s="1"/>
  <c r="AG16" i="20" s="1"/>
  <c r="AG18" i="20" s="1"/>
  <c r="AG20" i="20" s="1"/>
  <c r="AG81" i="11"/>
  <c r="AG82" i="11" s="1"/>
  <c r="AG84" i="11" s="1"/>
  <c r="AG147" i="8"/>
  <c r="AG148" i="8" s="1"/>
  <c r="AG38" i="13"/>
  <c r="AG39" i="13" s="1"/>
  <c r="AG41" i="13" s="1"/>
  <c r="AG61" i="10"/>
  <c r="AG62" i="10" s="1"/>
  <c r="AG64" i="10" s="1"/>
  <c r="AG30" i="20"/>
  <c r="AL96" i="3"/>
  <c r="AL99" i="3" s="1"/>
  <c r="AL101" i="3" s="1"/>
  <c r="AL297" i="3" s="1"/>
  <c r="AL118" i="3"/>
  <c r="AL120" i="3" s="1"/>
  <c r="AL123" i="3" s="1"/>
  <c r="AL125" i="3" s="1"/>
  <c r="AL298" i="3" s="1"/>
  <c r="AL198" i="3"/>
  <c r="AL199" i="3" s="1"/>
  <c r="AL300" i="3" s="1"/>
  <c r="AK214" i="3"/>
  <c r="AK215" i="3" s="1"/>
  <c r="AK310" i="3" s="1"/>
  <c r="AK169" i="3"/>
  <c r="AK171" i="3" s="1"/>
  <c r="AK174" i="3" s="1"/>
  <c r="AK176" i="3" s="1"/>
  <c r="AG52" i="21"/>
  <c r="AG56" i="21" s="1"/>
  <c r="AG59" i="21" s="1"/>
  <c r="AG17" i="21"/>
  <c r="H214" i="3"/>
  <c r="H169" i="3"/>
  <c r="AK120" i="3"/>
  <c r="AK123" i="3" s="1"/>
  <c r="AK125" i="3" s="1"/>
  <c r="AK298" i="3" s="1"/>
  <c r="AK301" i="3" s="1"/>
  <c r="AK303" i="3" s="1"/>
  <c r="AK305" i="3" s="1"/>
  <c r="AK17" i="8" s="1"/>
  <c r="AF40" i="20"/>
  <c r="AF42" i="20" s="1"/>
  <c r="AI81" i="3"/>
  <c r="AH44" i="21"/>
  <c r="AH45" i="21" s="1"/>
  <c r="AH24" i="21"/>
  <c r="AH25" i="21" s="1"/>
  <c r="AH13" i="20"/>
  <c r="AH34" i="21"/>
  <c r="AH35" i="21" s="1"/>
  <c r="AH31" i="20"/>
  <c r="AH14" i="21"/>
  <c r="AH15" i="21" s="1"/>
  <c r="AF39" i="21"/>
  <c r="AK147" i="3"/>
  <c r="AK150" i="3" s="1"/>
  <c r="AK152" i="3" s="1"/>
  <c r="AJ345" i="3"/>
  <c r="AJ349" i="3" s="1"/>
  <c r="H112" i="3"/>
  <c r="H345" i="3" s="1"/>
  <c r="AJ185" i="3"/>
  <c r="AJ187" i="3" s="1"/>
  <c r="H182" i="3"/>
  <c r="H185" i="3" s="1"/>
  <c r="AI39" i="8"/>
  <c r="AI90" i="8" s="1"/>
  <c r="AI93" i="8" s="1"/>
  <c r="AI98" i="8" s="1"/>
  <c r="AG3" i="11" l="1"/>
  <c r="AG3" i="8"/>
  <c r="AG3" i="6"/>
  <c r="AG3" i="4"/>
  <c r="AG3" i="13"/>
  <c r="AG3" i="3"/>
  <c r="AG3" i="10"/>
  <c r="AG3" i="21"/>
  <c r="AG3" i="25"/>
  <c r="AG3" i="20"/>
  <c r="AK371" i="3"/>
  <c r="AK373" i="3" s="1"/>
  <c r="AK37" i="8" s="1"/>
  <c r="AK351" i="3"/>
  <c r="AK353" i="3" s="1"/>
  <c r="AK27" i="8" s="1"/>
  <c r="AH4" i="6"/>
  <c r="AH4" i="20"/>
  <c r="AH4" i="10"/>
  <c r="AH4" i="13"/>
  <c r="AH4" i="21"/>
  <c r="AH4" i="4"/>
  <c r="AH4" i="11"/>
  <c r="AH4" i="8"/>
  <c r="AH4" i="3"/>
  <c r="AH4" i="25"/>
  <c r="AH71" i="2"/>
  <c r="AL57" i="11"/>
  <c r="AJ303" i="3"/>
  <c r="AJ305" i="3" s="1"/>
  <c r="H301" i="3"/>
  <c r="H303" i="3" s="1"/>
  <c r="AL79" i="3"/>
  <c r="AL308" i="3"/>
  <c r="AK356" i="3"/>
  <c r="AK83" i="3"/>
  <c r="AI99" i="8"/>
  <c r="AI102" i="8" s="1"/>
  <c r="AI104" i="8" s="1"/>
  <c r="AI132" i="8" s="1"/>
  <c r="AI134" i="8" s="1"/>
  <c r="AI136" i="8" s="1"/>
  <c r="AL77" i="11"/>
  <c r="AL80" i="11" s="1"/>
  <c r="B31" i="26"/>
  <c r="D30" i="26"/>
  <c r="AH27" i="21"/>
  <c r="AH53" i="21"/>
  <c r="AK79" i="3"/>
  <c r="AK308" i="3"/>
  <c r="AH2" i="25"/>
  <c r="AH2" i="8"/>
  <c r="AH2" i="20"/>
  <c r="AH2" i="3"/>
  <c r="AH2" i="6"/>
  <c r="AH2" i="4"/>
  <c r="AH2" i="13"/>
  <c r="AH2" i="10"/>
  <c r="AH2" i="11"/>
  <c r="AH2" i="21"/>
  <c r="AH142" i="8"/>
  <c r="AH143" i="8" s="1"/>
  <c r="AH137" i="8"/>
  <c r="AH138" i="8" s="1"/>
  <c r="AH71" i="10" s="1"/>
  <c r="AH121" i="8"/>
  <c r="AH122" i="8" s="1"/>
  <c r="AH124" i="8" s="1"/>
  <c r="AH61" i="10"/>
  <c r="AH62" i="10" s="1"/>
  <c r="AH64" i="10" s="1"/>
  <c r="AH12" i="20"/>
  <c r="AH147" i="8"/>
  <c r="AH148" i="8" s="1"/>
  <c r="AH81" i="11"/>
  <c r="AH82" i="11" s="1"/>
  <c r="AH84" i="11" s="1"/>
  <c r="AH30" i="20"/>
  <c r="AH11" i="13"/>
  <c r="AH12" i="13" s="1"/>
  <c r="AH38" i="13"/>
  <c r="AH39" i="13" s="1"/>
  <c r="AH41" i="13" s="1"/>
  <c r="AH46" i="2"/>
  <c r="AM57" i="3"/>
  <c r="AM60" i="3" s="1"/>
  <c r="AM72" i="3"/>
  <c r="AM75" i="3" s="1"/>
  <c r="AJ51" i="2"/>
  <c r="AJ52" i="2" s="1"/>
  <c r="AJ18" i="2"/>
  <c r="AJ19" i="2" s="1"/>
  <c r="AK15" i="2"/>
  <c r="AG89" i="20"/>
  <c r="AG90" i="20" s="1"/>
  <c r="AG92" i="20" s="1"/>
  <c r="AG60" i="21"/>
  <c r="AG42" i="13"/>
  <c r="AG39" i="20"/>
  <c r="AG22" i="20"/>
  <c r="AG23" i="20" s="1"/>
  <c r="AG25" i="20" s="1"/>
  <c r="AG65" i="10"/>
  <c r="AG72" i="10"/>
  <c r="AG78" i="20"/>
  <c r="AG79" i="20" s="1"/>
  <c r="AG81" i="20" s="1"/>
  <c r="AG125" i="8"/>
  <c r="AG85" i="11"/>
  <c r="AG86" i="11" s="1"/>
  <c r="AG88" i="11" s="1"/>
  <c r="AG65" i="20" s="1"/>
  <c r="AG33" i="11"/>
  <c r="AG38" i="21"/>
  <c r="AG39" i="21" s="1"/>
  <c r="AG28" i="21"/>
  <c r="AG63" i="11"/>
  <c r="AG48" i="21"/>
  <c r="AG49" i="21" s="1"/>
  <c r="AG18" i="21"/>
  <c r="AL158" i="3"/>
  <c r="AL161" i="3" s="1"/>
  <c r="AL163" i="3" s="1"/>
  <c r="AK357" i="3"/>
  <c r="AK84" i="3"/>
  <c r="AL141" i="8"/>
  <c r="AL75" i="8"/>
  <c r="AL116" i="8"/>
  <c r="AG40" i="20"/>
  <c r="AG42" i="20" s="1"/>
  <c r="AL180" i="3"/>
  <c r="AL182" i="3" s="1"/>
  <c r="AL185" i="3" s="1"/>
  <c r="AL187" i="3" s="1"/>
  <c r="AL221" i="3"/>
  <c r="AL222" i="3" s="1"/>
  <c r="AL358" i="3" s="1"/>
  <c r="AM129" i="3"/>
  <c r="AM205" i="3"/>
  <c r="AM206" i="3" s="1"/>
  <c r="AM348" i="3" s="1"/>
  <c r="AJ351" i="3"/>
  <c r="AJ353" i="3" s="1"/>
  <c r="AJ371" i="3"/>
  <c r="AJ373" i="3" s="1"/>
  <c r="H349" i="3"/>
  <c r="AH52" i="21"/>
  <c r="AH17" i="21"/>
  <c r="AG19" i="21"/>
  <c r="AH47" i="21"/>
  <c r="AH55" i="21"/>
  <c r="AG61" i="21"/>
  <c r="AG63" i="21" s="1"/>
  <c r="AG73" i="20" s="1"/>
  <c r="AG66" i="10"/>
  <c r="AG68" i="10" s="1"/>
  <c r="AG57" i="20" s="1"/>
  <c r="AJ357" i="3"/>
  <c r="AJ84" i="3"/>
  <c r="H187" i="3"/>
  <c r="AH54" i="21"/>
  <c r="AH37" i="21"/>
  <c r="AK80" i="3"/>
  <c r="AK309" i="3"/>
  <c r="AL301" i="3"/>
  <c r="AL303" i="3" s="1"/>
  <c r="AL305" i="3" s="1"/>
  <c r="AL17" i="8" s="1"/>
  <c r="AG43" i="13"/>
  <c r="AG45" i="13" s="1"/>
  <c r="AG69" i="20" s="1"/>
  <c r="AG73" i="10"/>
  <c r="AG75" i="10" s="1"/>
  <c r="AG61" i="20" s="1"/>
  <c r="AJ60" i="10"/>
  <c r="H56" i="10"/>
  <c r="H60" i="10" s="1"/>
  <c r="AH17" i="20"/>
  <c r="AH35" i="20"/>
  <c r="AH36" i="20" s="1"/>
  <c r="AH38" i="20" s="1"/>
  <c r="AM50" i="3"/>
  <c r="AM53" i="3" s="1"/>
  <c r="AM145" i="3" s="1"/>
  <c r="AM65" i="3"/>
  <c r="AM68" i="3" s="1"/>
  <c r="AM156" i="3" s="1"/>
  <c r="AI44" i="21"/>
  <c r="AI45" i="21" s="1"/>
  <c r="AI13" i="20"/>
  <c r="AI24" i="21"/>
  <c r="AI25" i="21" s="1"/>
  <c r="AI31" i="20"/>
  <c r="AI14" i="21"/>
  <c r="AI15" i="21" s="1"/>
  <c r="AI34" i="21"/>
  <c r="AI35" i="21" s="1"/>
  <c r="AJ80" i="3"/>
  <c r="AJ309" i="3"/>
  <c r="H176" i="3"/>
  <c r="AL131" i="3"/>
  <c r="AL134" i="3" s="1"/>
  <c r="AL136" i="3" s="1"/>
  <c r="AL346" i="3" s="1"/>
  <c r="AL349" i="3" s="1"/>
  <c r="AL169" i="3"/>
  <c r="AL171" i="3" s="1"/>
  <c r="AL174" i="3" s="1"/>
  <c r="AL176" i="3" s="1"/>
  <c r="AL214" i="3"/>
  <c r="AL215" i="3" s="1"/>
  <c r="AL310" i="3" s="1"/>
  <c r="AH14" i="20"/>
  <c r="AH16" i="20" s="1"/>
  <c r="AH18" i="20" s="1"/>
  <c r="AH20" i="20" s="1"/>
  <c r="AG126" i="8"/>
  <c r="AG128" i="8" s="1"/>
  <c r="AG51" i="20" s="1"/>
  <c r="AH48" i="2"/>
  <c r="AH3" i="2" s="1"/>
  <c r="AF65" i="11"/>
  <c r="AF38" i="11"/>
  <c r="AF69" i="11"/>
  <c r="AF35" i="11"/>
  <c r="AF36" i="11"/>
  <c r="AF68" i="11"/>
  <c r="AF37" i="11"/>
  <c r="AF66" i="11"/>
  <c r="AF67" i="11"/>
  <c r="AF39" i="11"/>
  <c r="AF34" i="11"/>
  <c r="AF64" i="11"/>
  <c r="AI2" i="2"/>
  <c r="AI43" i="2"/>
  <c r="AI44" i="2" s="1"/>
  <c r="AI47" i="2" s="1"/>
  <c r="AI26" i="2"/>
  <c r="AI28" i="2" s="1"/>
  <c r="AI4" i="2" s="1"/>
  <c r="AI39" i="2"/>
  <c r="AI40" i="2" s="1"/>
  <c r="AI55" i="2"/>
  <c r="AI56" i="2" s="1"/>
  <c r="AJ80" i="11"/>
  <c r="H77" i="11"/>
  <c r="H80" i="11" s="1"/>
  <c r="AJ79" i="3"/>
  <c r="AJ81" i="3" s="1"/>
  <c r="AJ308" i="3"/>
  <c r="AJ311" i="3" s="1"/>
  <c r="H152" i="3"/>
  <c r="AJ356" i="3"/>
  <c r="AJ359" i="3" s="1"/>
  <c r="AJ83" i="3"/>
  <c r="AJ85" i="3" s="1"/>
  <c r="H163" i="3"/>
  <c r="AM15" i="10"/>
  <c r="AM16" i="10" s="1"/>
  <c r="AM24" i="10" s="1"/>
  <c r="AM25" i="10" s="1"/>
  <c r="AM54" i="10" s="1"/>
  <c r="AM56" i="10" s="1"/>
  <c r="AM60" i="10" s="1"/>
  <c r="AM37" i="10"/>
  <c r="AM38" i="10" s="1"/>
  <c r="AM32" i="10"/>
  <c r="AM33" i="10" s="1"/>
  <c r="AM40" i="10" s="1"/>
  <c r="AM41" i="10" s="1"/>
  <c r="AM55" i="10" s="1"/>
  <c r="AM21" i="10"/>
  <c r="AM22" i="10" s="1"/>
  <c r="AM100" i="3"/>
  <c r="AM95" i="3"/>
  <c r="AM96" i="3" s="1"/>
  <c r="AM99" i="3" s="1"/>
  <c r="AM101" i="3" s="1"/>
  <c r="AM297" i="3" s="1"/>
  <c r="AM301" i="3" s="1"/>
  <c r="AM303" i="3" s="1"/>
  <c r="AM305" i="3" s="1"/>
  <c r="AM17" i="8" s="1"/>
  <c r="AM146" i="3"/>
  <c r="AM135" i="3"/>
  <c r="AM106" i="3"/>
  <c r="AM107" i="3" s="1"/>
  <c r="AM110" i="3" s="1"/>
  <c r="AM112" i="3" s="1"/>
  <c r="AM345" i="3" s="1"/>
  <c r="AM124" i="3"/>
  <c r="AM250" i="3"/>
  <c r="AM251" i="3" s="1"/>
  <c r="AM299" i="3" s="1"/>
  <c r="AM119" i="3"/>
  <c r="AM170" i="3"/>
  <c r="AM186" i="3"/>
  <c r="AM111" i="3"/>
  <c r="AM162" i="3"/>
  <c r="AM151" i="3"/>
  <c r="AM181" i="3"/>
  <c r="AM256" i="3"/>
  <c r="AM257" i="3" s="1"/>
  <c r="AM347" i="3" s="1"/>
  <c r="AM130" i="3"/>
  <c r="AM157" i="3"/>
  <c r="AM175" i="3"/>
  <c r="AG29" i="21"/>
  <c r="AL117" i="8"/>
  <c r="AL146" i="8"/>
  <c r="AL27" i="11"/>
  <c r="AM103" i="8"/>
  <c r="AM109" i="8"/>
  <c r="AM110" i="8" s="1"/>
  <c r="AM72" i="8"/>
  <c r="AM74" i="8" s="1"/>
  <c r="AM118" i="3"/>
  <c r="AM120" i="3" s="1"/>
  <c r="AM123" i="3" s="1"/>
  <c r="AM125" i="3" s="1"/>
  <c r="AM298" i="3" s="1"/>
  <c r="AM198" i="3"/>
  <c r="AM199" i="3" s="1"/>
  <c r="AM300" i="3" s="1"/>
  <c r="AL371" i="3" l="1"/>
  <c r="AL373" i="3" s="1"/>
  <c r="AL37" i="8" s="1"/>
  <c r="AL351" i="3"/>
  <c r="AL353" i="3" s="1"/>
  <c r="AL27" i="8" s="1"/>
  <c r="AM116" i="8"/>
  <c r="AM141" i="8"/>
  <c r="AM75" i="8"/>
  <c r="AI121" i="8"/>
  <c r="AI122" i="8" s="1"/>
  <c r="AI124" i="8" s="1"/>
  <c r="AI81" i="11"/>
  <c r="AI82" i="11" s="1"/>
  <c r="AI84" i="11" s="1"/>
  <c r="AI137" i="8"/>
  <c r="AI138" i="8" s="1"/>
  <c r="AI71" i="10" s="1"/>
  <c r="AI30" i="20"/>
  <c r="AI12" i="20"/>
  <c r="AI46" i="2"/>
  <c r="AI142" i="8"/>
  <c r="AI143" i="8" s="1"/>
  <c r="AI61" i="10"/>
  <c r="AI62" i="10" s="1"/>
  <c r="AI64" i="10" s="1"/>
  <c r="AI147" i="8"/>
  <c r="AI148" i="8" s="1"/>
  <c r="AI11" i="13"/>
  <c r="AI12" i="13" s="1"/>
  <c r="AI38" i="13"/>
  <c r="AI39" i="13" s="1"/>
  <c r="AI41" i="13" s="1"/>
  <c r="AL309" i="3"/>
  <c r="AL80" i="3"/>
  <c r="H80" i="3"/>
  <c r="H309" i="3"/>
  <c r="AI52" i="21"/>
  <c r="AI17" i="21"/>
  <c r="AI55" i="21"/>
  <c r="AI47" i="21"/>
  <c r="AH56" i="21"/>
  <c r="AH59" i="21" s="1"/>
  <c r="AL356" i="3"/>
  <c r="AL83" i="3"/>
  <c r="AJ13" i="20"/>
  <c r="AJ14" i="21"/>
  <c r="AJ15" i="21" s="1"/>
  <c r="AJ31" i="20"/>
  <c r="AJ34" i="21"/>
  <c r="AJ35" i="21" s="1"/>
  <c r="AJ24" i="21"/>
  <c r="AJ25" i="21" s="1"/>
  <c r="AJ44" i="21"/>
  <c r="AJ45" i="21" s="1"/>
  <c r="B32" i="26"/>
  <c r="D31" i="26"/>
  <c r="AK85" i="3"/>
  <c r="AL81" i="3"/>
  <c r="AM146" i="8"/>
  <c r="AM117" i="8"/>
  <c r="AJ38" i="8"/>
  <c r="AJ28" i="8"/>
  <c r="H359" i="3"/>
  <c r="AI4" i="8"/>
  <c r="AI4" i="6"/>
  <c r="AI4" i="25"/>
  <c r="AI4" i="20"/>
  <c r="AI4" i="21"/>
  <c r="AI4" i="3"/>
  <c r="AI4" i="10"/>
  <c r="AI4" i="13"/>
  <c r="AI4" i="11"/>
  <c r="AI4" i="4"/>
  <c r="AI71" i="2"/>
  <c r="AM158" i="3"/>
  <c r="AM161" i="3" s="1"/>
  <c r="AM163" i="3" s="1"/>
  <c r="H351" i="3"/>
  <c r="H371" i="3"/>
  <c r="AM131" i="3"/>
  <c r="AM134" i="3" s="1"/>
  <c r="AM136" i="3" s="1"/>
  <c r="AM346" i="3" s="1"/>
  <c r="AM349" i="3" s="1"/>
  <c r="AM180" i="3"/>
  <c r="AM182" i="3" s="1"/>
  <c r="AM185" i="3" s="1"/>
  <c r="AM187" i="3" s="1"/>
  <c r="AM221" i="3"/>
  <c r="AM222" i="3" s="1"/>
  <c r="AM358" i="3" s="1"/>
  <c r="AK359" i="3"/>
  <c r="H308" i="3"/>
  <c r="H79" i="3"/>
  <c r="AI48" i="2"/>
  <c r="AI3" i="2" s="1"/>
  <c r="AI27" i="21"/>
  <c r="AI53" i="21"/>
  <c r="AM147" i="3"/>
  <c r="AM150" i="3" s="1"/>
  <c r="AM152" i="3" s="1"/>
  <c r="AJ37" i="8"/>
  <c r="AJ39" i="8" s="1"/>
  <c r="AJ90" i="8" s="1"/>
  <c r="AJ93" i="8" s="1"/>
  <c r="AJ98" i="8" s="1"/>
  <c r="H373" i="3"/>
  <c r="H37" i="8" s="1"/>
  <c r="AL118" i="8"/>
  <c r="AL120" i="8" s="1"/>
  <c r="AG36" i="11"/>
  <c r="AG66" i="11"/>
  <c r="AG35" i="11"/>
  <c r="AG37" i="11"/>
  <c r="AG68" i="11"/>
  <c r="AG39" i="11"/>
  <c r="AG38" i="11"/>
  <c r="AG69" i="11"/>
  <c r="AG65" i="11"/>
  <c r="AG67" i="11"/>
  <c r="AG64" i="11"/>
  <c r="AG34" i="11"/>
  <c r="AK51" i="2"/>
  <c r="AK52" i="2" s="1"/>
  <c r="AK18" i="2"/>
  <c r="AK19" i="2" s="1"/>
  <c r="AL15" i="2"/>
  <c r="AM169" i="3"/>
  <c r="AM171" i="3" s="1"/>
  <c r="AM174" i="3" s="1"/>
  <c r="AM176" i="3" s="1"/>
  <c r="AM214" i="3"/>
  <c r="AM215" i="3" s="1"/>
  <c r="AM310" i="3" s="1"/>
  <c r="AK311" i="3"/>
  <c r="AK18" i="8" s="1"/>
  <c r="AK19" i="8" s="1"/>
  <c r="AK80" i="8" s="1"/>
  <c r="AK82" i="8" s="1"/>
  <c r="AK96" i="8" s="1"/>
  <c r="AJ17" i="8"/>
  <c r="H305" i="3"/>
  <c r="H17" i="8" s="1"/>
  <c r="AH22" i="20"/>
  <c r="AH23" i="20" s="1"/>
  <c r="AH25" i="20" s="1"/>
  <c r="AH60" i="21"/>
  <c r="AH39" i="20"/>
  <c r="AH40" i="20" s="1"/>
  <c r="AH42" i="20" s="1"/>
  <c r="AH65" i="10"/>
  <c r="AH66" i="10" s="1"/>
  <c r="AH68" i="10" s="1"/>
  <c r="AH57" i="20" s="1"/>
  <c r="AH125" i="8"/>
  <c r="AH126" i="8" s="1"/>
  <c r="AH128" i="8" s="1"/>
  <c r="AH51" i="20" s="1"/>
  <c r="AH89" i="20"/>
  <c r="AH90" i="20" s="1"/>
  <c r="AH92" i="20" s="1"/>
  <c r="AH42" i="13"/>
  <c r="AH43" i="13" s="1"/>
  <c r="AH45" i="13" s="1"/>
  <c r="AH69" i="20" s="1"/>
  <c r="AH85" i="11"/>
  <c r="AH86" i="11" s="1"/>
  <c r="AH88" i="11" s="1"/>
  <c r="AH65" i="20" s="1"/>
  <c r="AH72" i="10"/>
  <c r="AH73" i="10" s="1"/>
  <c r="AH75" i="10" s="1"/>
  <c r="AH61" i="20" s="1"/>
  <c r="AH78" i="20"/>
  <c r="AH79" i="20" s="1"/>
  <c r="AH81" i="20" s="1"/>
  <c r="AH33" i="11"/>
  <c r="AH18" i="21"/>
  <c r="AH38" i="21"/>
  <c r="AH39" i="21" s="1"/>
  <c r="AH63" i="11"/>
  <c r="AH28" i="21"/>
  <c r="AH29" i="21" s="1"/>
  <c r="AH48" i="21"/>
  <c r="AH49" i="21" s="1"/>
  <c r="H83" i="3"/>
  <c r="H356" i="3"/>
  <c r="AJ18" i="8"/>
  <c r="H311" i="3"/>
  <c r="H18" i="8" s="1"/>
  <c r="AI17" i="20"/>
  <c r="AI35" i="20"/>
  <c r="AI36" i="20" s="1"/>
  <c r="AI38" i="20" s="1"/>
  <c r="AI2" i="11"/>
  <c r="AI2" i="13"/>
  <c r="AI2" i="25"/>
  <c r="AI2" i="10"/>
  <c r="AI2" i="20"/>
  <c r="AI2" i="3"/>
  <c r="AI2" i="8"/>
  <c r="AI2" i="6"/>
  <c r="AI2" i="4"/>
  <c r="AI2" i="21"/>
  <c r="AH3" i="6"/>
  <c r="AH3" i="13"/>
  <c r="AH3" i="20"/>
  <c r="AH3" i="10"/>
  <c r="AH3" i="25"/>
  <c r="AH3" i="21"/>
  <c r="AH3" i="4"/>
  <c r="AH3" i="8"/>
  <c r="AH3" i="3"/>
  <c r="AH3" i="11"/>
  <c r="AI37" i="21"/>
  <c r="AI54" i="21"/>
  <c r="AI14" i="20"/>
  <c r="AI16" i="20" s="1"/>
  <c r="AI18" i="20" s="1"/>
  <c r="AI20" i="20" s="1"/>
  <c r="H84" i="3"/>
  <c r="H357" i="3"/>
  <c r="AH19" i="21"/>
  <c r="AJ27" i="8"/>
  <c r="AJ29" i="8" s="1"/>
  <c r="AJ85" i="8" s="1"/>
  <c r="AJ87" i="8" s="1"/>
  <c r="AJ97" i="8" s="1"/>
  <c r="H353" i="3"/>
  <c r="H27" i="8" s="1"/>
  <c r="AL357" i="3"/>
  <c r="AL84" i="3"/>
  <c r="AJ39" i="2"/>
  <c r="AJ40" i="2" s="1"/>
  <c r="AJ26" i="2"/>
  <c r="AJ28" i="2" s="1"/>
  <c r="AJ4" i="2" s="1"/>
  <c r="AJ55" i="2"/>
  <c r="AJ56" i="2" s="1"/>
  <c r="AJ2" i="2"/>
  <c r="AJ43" i="2"/>
  <c r="AJ44" i="2" s="1"/>
  <c r="AJ47" i="2" s="1"/>
  <c r="AK81" i="3"/>
  <c r="AL311" i="3"/>
  <c r="AL18" i="8" s="1"/>
  <c r="AL19" i="8" s="1"/>
  <c r="AL80" i="8" s="1"/>
  <c r="AL82" i="8" s="1"/>
  <c r="AL96" i="8" s="1"/>
  <c r="AM351" i="3" l="1"/>
  <c r="AM353" i="3" s="1"/>
  <c r="AM27" i="8" s="1"/>
  <c r="AM371" i="3"/>
  <c r="AM373" i="3" s="1"/>
  <c r="AM37" i="8" s="1"/>
  <c r="AJ4" i="11"/>
  <c r="AJ4" i="6"/>
  <c r="AJ4" i="20"/>
  <c r="AJ4" i="13"/>
  <c r="AJ4" i="3"/>
  <c r="AJ4" i="4"/>
  <c r="AJ4" i="8"/>
  <c r="AJ4" i="21"/>
  <c r="AJ4" i="10"/>
  <c r="AJ4" i="25"/>
  <c r="AJ71" i="2"/>
  <c r="AK43" i="2"/>
  <c r="AK44" i="2" s="1"/>
  <c r="AK47" i="2" s="1"/>
  <c r="AK26" i="2"/>
  <c r="AK28" i="2" s="1"/>
  <c r="AK4" i="2" s="1"/>
  <c r="AK39" i="2"/>
  <c r="AK40" i="2" s="1"/>
  <c r="AK55" i="2"/>
  <c r="AK56" i="2" s="1"/>
  <c r="AK2" i="2"/>
  <c r="H28" i="8"/>
  <c r="H38" i="8"/>
  <c r="AJ47" i="21"/>
  <c r="AJ55" i="21"/>
  <c r="H45" i="21"/>
  <c r="AJ52" i="21"/>
  <c r="AJ17" i="21"/>
  <c r="H15" i="21"/>
  <c r="AH61" i="21"/>
  <c r="AH63" i="21" s="1"/>
  <c r="AH73" i="20" s="1"/>
  <c r="AJ12" i="20"/>
  <c r="AJ11" i="13"/>
  <c r="AJ30" i="20"/>
  <c r="AJ121" i="8"/>
  <c r="AJ122" i="8" s="1"/>
  <c r="AJ38" i="13"/>
  <c r="AJ39" i="13" s="1"/>
  <c r="AJ61" i="10"/>
  <c r="AJ62" i="10" s="1"/>
  <c r="AJ142" i="8"/>
  <c r="AJ143" i="8" s="1"/>
  <c r="AJ147" i="8"/>
  <c r="AJ148" i="8" s="1"/>
  <c r="H148" i="8" s="1"/>
  <c r="AJ137" i="8"/>
  <c r="AJ81" i="11"/>
  <c r="AJ82" i="11" s="1"/>
  <c r="AJ84" i="11" s="1"/>
  <c r="AJ46" i="2"/>
  <c r="AH35" i="11"/>
  <c r="AH65" i="11"/>
  <c r="AH38" i="11"/>
  <c r="AH36" i="11"/>
  <c r="AH37" i="11"/>
  <c r="AH66" i="11"/>
  <c r="AH69" i="11"/>
  <c r="AH39" i="11"/>
  <c r="AH68" i="11"/>
  <c r="AH67" i="11"/>
  <c r="AH64" i="11"/>
  <c r="AH34" i="11"/>
  <c r="AJ19" i="8"/>
  <c r="AJ80" i="8" s="1"/>
  <c r="AJ82" i="8" s="1"/>
  <c r="AJ96" i="8" s="1"/>
  <c r="AJ99" i="8" s="1"/>
  <c r="AJ102" i="8" s="1"/>
  <c r="AJ104" i="8" s="1"/>
  <c r="AJ132" i="8" s="1"/>
  <c r="AJ134" i="8" s="1"/>
  <c r="AJ136" i="8" s="1"/>
  <c r="AK24" i="21"/>
  <c r="AK25" i="21" s="1"/>
  <c r="AK31" i="20"/>
  <c r="AK44" i="21"/>
  <c r="AK45" i="21" s="1"/>
  <c r="AK13" i="20"/>
  <c r="AK14" i="21"/>
  <c r="AK15" i="21" s="1"/>
  <c r="AK34" i="21"/>
  <c r="AK35" i="21" s="1"/>
  <c r="AI3" i="25"/>
  <c r="AI3" i="21"/>
  <c r="AI3" i="6"/>
  <c r="AI3" i="20"/>
  <c r="AI3" i="10"/>
  <c r="AI3" i="11"/>
  <c r="AI3" i="3"/>
  <c r="AI3" i="4"/>
  <c r="AI3" i="13"/>
  <c r="AI3" i="8"/>
  <c r="AM84" i="3"/>
  <c r="AM357" i="3"/>
  <c r="AI89" i="20"/>
  <c r="AI90" i="20" s="1"/>
  <c r="AI92" i="20" s="1"/>
  <c r="AI22" i="20"/>
  <c r="AI39" i="20"/>
  <c r="AI40" i="20" s="1"/>
  <c r="AI42" i="20" s="1"/>
  <c r="AI125" i="8"/>
  <c r="AI126" i="8" s="1"/>
  <c r="AI128" i="8" s="1"/>
  <c r="AI51" i="20" s="1"/>
  <c r="AI60" i="21"/>
  <c r="AI42" i="13"/>
  <c r="AI72" i="10"/>
  <c r="AI85" i="11"/>
  <c r="AI65" i="10"/>
  <c r="AI78" i="20"/>
  <c r="AI79" i="20" s="1"/>
  <c r="AI81" i="20" s="1"/>
  <c r="AI33" i="11"/>
  <c r="AI48" i="21"/>
  <c r="AI28" i="21"/>
  <c r="AI29" i="21" s="1"/>
  <c r="AI18" i="21"/>
  <c r="AI19" i="21" s="1"/>
  <c r="AI63" i="11"/>
  <c r="AI38" i="21"/>
  <c r="AI39" i="21" s="1"/>
  <c r="AJ53" i="21"/>
  <c r="AJ27" i="21"/>
  <c r="H25" i="21"/>
  <c r="AJ14" i="20"/>
  <c r="AI56" i="21"/>
  <c r="AI59" i="21" s="1"/>
  <c r="AI61" i="21" s="1"/>
  <c r="AI63" i="21" s="1"/>
  <c r="AI73" i="20" s="1"/>
  <c r="AI66" i="10"/>
  <c r="AI68" i="10" s="1"/>
  <c r="AI57" i="20" s="1"/>
  <c r="AJ48" i="2"/>
  <c r="AJ3" i="2" s="1"/>
  <c r="AJ2" i="4"/>
  <c r="AJ2" i="13"/>
  <c r="AJ2" i="8"/>
  <c r="AJ2" i="3"/>
  <c r="AJ2" i="10"/>
  <c r="AJ2" i="25"/>
  <c r="AJ2" i="6"/>
  <c r="AJ2" i="11"/>
  <c r="AJ2" i="21"/>
  <c r="AJ2" i="20"/>
  <c r="AM80" i="3"/>
  <c r="AM309" i="3"/>
  <c r="AM308" i="3"/>
  <c r="AM311" i="3" s="1"/>
  <c r="AM18" i="8" s="1"/>
  <c r="AM19" i="8" s="1"/>
  <c r="AM80" i="8" s="1"/>
  <c r="AM82" i="8" s="1"/>
  <c r="AM96" i="8" s="1"/>
  <c r="AM79" i="3"/>
  <c r="AM81" i="3" s="1"/>
  <c r="B33" i="26"/>
  <c r="D32" i="26"/>
  <c r="AJ54" i="21"/>
  <c r="AJ37" i="21"/>
  <c r="H35" i="21"/>
  <c r="AL85" i="3"/>
  <c r="AI49" i="21"/>
  <c r="AI43" i="13"/>
  <c r="AI45" i="13" s="1"/>
  <c r="AI69" i="20" s="1"/>
  <c r="AI73" i="10"/>
  <c r="AI75" i="10" s="1"/>
  <c r="AI61" i="20" s="1"/>
  <c r="AI23" i="20"/>
  <c r="AI25" i="20" s="1"/>
  <c r="AJ35" i="20"/>
  <c r="AJ36" i="20" s="1"/>
  <c r="AJ17" i="20"/>
  <c r="AL51" i="2"/>
  <c r="AL52" i="2" s="1"/>
  <c r="AL18" i="2"/>
  <c r="AL19" i="2" s="1"/>
  <c r="AM15" i="2"/>
  <c r="AK38" i="8"/>
  <c r="AK39" i="8" s="1"/>
  <c r="AK90" i="8" s="1"/>
  <c r="AK93" i="8" s="1"/>
  <c r="AK98" i="8" s="1"/>
  <c r="AK28" i="8"/>
  <c r="AK29" i="8" s="1"/>
  <c r="AK85" i="8" s="1"/>
  <c r="AK87" i="8" s="1"/>
  <c r="AK97" i="8" s="1"/>
  <c r="AK99" i="8" s="1"/>
  <c r="AK102" i="8" s="1"/>
  <c r="AK104" i="8" s="1"/>
  <c r="AM83" i="3"/>
  <c r="AM85" i="3" s="1"/>
  <c r="AM356" i="3"/>
  <c r="AM359" i="3" s="1"/>
  <c r="AL359" i="3"/>
  <c r="AI86" i="11"/>
  <c r="AI88" i="11" s="1"/>
  <c r="AI65" i="20" s="1"/>
  <c r="AM118" i="8"/>
  <c r="AM120" i="8" s="1"/>
  <c r="AK132" i="8" l="1"/>
  <c r="AK134" i="8" s="1"/>
  <c r="H104" i="8"/>
  <c r="H132" i="8" s="1"/>
  <c r="AL14" i="21"/>
  <c r="AL15" i="21" s="1"/>
  <c r="AL13" i="20"/>
  <c r="AL44" i="21"/>
  <c r="AL45" i="21" s="1"/>
  <c r="AL24" i="21"/>
  <c r="AL25" i="21" s="1"/>
  <c r="AL31" i="20"/>
  <c r="AL34" i="21"/>
  <c r="AL35" i="21" s="1"/>
  <c r="AK55" i="21"/>
  <c r="AK47" i="21"/>
  <c r="AJ124" i="8"/>
  <c r="H122" i="8"/>
  <c r="H124" i="8" s="1"/>
  <c r="AK2" i="10"/>
  <c r="AK2" i="8"/>
  <c r="AK2" i="21"/>
  <c r="AK2" i="25"/>
  <c r="AK2" i="11"/>
  <c r="AK2" i="4"/>
  <c r="AK2" i="6"/>
  <c r="AK2" i="20"/>
  <c r="AK2" i="13"/>
  <c r="AK2" i="3"/>
  <c r="AL28" i="8"/>
  <c r="AL29" i="8" s="1"/>
  <c r="AL85" i="8" s="1"/>
  <c r="AL87" i="8" s="1"/>
  <c r="AL97" i="8" s="1"/>
  <c r="AL99" i="8" s="1"/>
  <c r="AL102" i="8" s="1"/>
  <c r="AL104" i="8" s="1"/>
  <c r="AL132" i="8" s="1"/>
  <c r="AL134" i="8" s="1"/>
  <c r="AL136" i="8" s="1"/>
  <c r="AL38" i="8"/>
  <c r="AL39" i="8" s="1"/>
  <c r="AL90" i="8" s="1"/>
  <c r="AL93" i="8" s="1"/>
  <c r="AL98" i="8" s="1"/>
  <c r="H54" i="21"/>
  <c r="H37" i="21"/>
  <c r="B34" i="26"/>
  <c r="D33" i="26"/>
  <c r="AJ3" i="4"/>
  <c r="AJ3" i="6"/>
  <c r="AJ3" i="3"/>
  <c r="AJ3" i="20"/>
  <c r="AJ3" i="10"/>
  <c r="AJ3" i="11"/>
  <c r="AJ3" i="13"/>
  <c r="AJ3" i="21"/>
  <c r="AJ3" i="8"/>
  <c r="AJ3" i="25"/>
  <c r="AJ16" i="20"/>
  <c r="AJ18" i="20" s="1"/>
  <c r="H14" i="20"/>
  <c r="H16" i="20" s="1"/>
  <c r="AK37" i="21"/>
  <c r="AK54" i="21"/>
  <c r="AJ56" i="21"/>
  <c r="AK35" i="20"/>
  <c r="AK36" i="20" s="1"/>
  <c r="AK38" i="20" s="1"/>
  <c r="AK17" i="20"/>
  <c r="AM28" i="8"/>
  <c r="AM38" i="8"/>
  <c r="AM39" i="8" s="1"/>
  <c r="AM90" i="8" s="1"/>
  <c r="AM93" i="8" s="1"/>
  <c r="AM98" i="8" s="1"/>
  <c r="AM99" i="8" s="1"/>
  <c r="AM102" i="8" s="1"/>
  <c r="AM104" i="8" s="1"/>
  <c r="AM132" i="8" s="1"/>
  <c r="AM134" i="8" s="1"/>
  <c r="AM136" i="8" s="1"/>
  <c r="AM51" i="2"/>
  <c r="AM52" i="2" s="1"/>
  <c r="AM18" i="2"/>
  <c r="AM19" i="2" s="1"/>
  <c r="AJ38" i="20"/>
  <c r="H36" i="20"/>
  <c r="H38" i="20" s="1"/>
  <c r="H53" i="21"/>
  <c r="H27" i="21"/>
  <c r="AI69" i="11"/>
  <c r="AI65" i="11"/>
  <c r="AI36" i="11"/>
  <c r="AI66" i="11"/>
  <c r="AI68" i="11"/>
  <c r="AI67" i="11"/>
  <c r="AI38" i="11"/>
  <c r="AI35" i="11"/>
  <c r="AI37" i="11"/>
  <c r="AI39" i="11"/>
  <c r="AI34" i="11"/>
  <c r="AI64" i="11"/>
  <c r="AK17" i="21"/>
  <c r="AK52" i="21"/>
  <c r="AK56" i="21" s="1"/>
  <c r="AK59" i="21" s="1"/>
  <c r="AK53" i="21"/>
  <c r="AK27" i="21"/>
  <c r="AJ64" i="10"/>
  <c r="H62" i="10"/>
  <c r="H64" i="10" s="1"/>
  <c r="AJ12" i="13"/>
  <c r="H12" i="13"/>
  <c r="H47" i="21"/>
  <c r="H55" i="21"/>
  <c r="AK61" i="10"/>
  <c r="AK62" i="10" s="1"/>
  <c r="AK64" i="10" s="1"/>
  <c r="AK137" i="8"/>
  <c r="AK11" i="13"/>
  <c r="AK12" i="13" s="1"/>
  <c r="AK30" i="20"/>
  <c r="AK121" i="8"/>
  <c r="AK122" i="8" s="1"/>
  <c r="AK124" i="8" s="1"/>
  <c r="AK38" i="13"/>
  <c r="AK39" i="13" s="1"/>
  <c r="AK41" i="13" s="1"/>
  <c r="AK142" i="8"/>
  <c r="AK143" i="8" s="1"/>
  <c r="H143" i="8" s="1"/>
  <c r="AK46" i="2"/>
  <c r="AK48" i="2" s="1"/>
  <c r="AK3" i="2" s="1"/>
  <c r="AK81" i="11"/>
  <c r="AK82" i="11" s="1"/>
  <c r="AK84" i="11" s="1"/>
  <c r="AK147" i="8"/>
  <c r="AK148" i="8" s="1"/>
  <c r="AK12" i="20"/>
  <c r="AJ89" i="20"/>
  <c r="AJ90" i="20" s="1"/>
  <c r="AJ39" i="20"/>
  <c r="AJ60" i="21"/>
  <c r="AJ22" i="20"/>
  <c r="AJ42" i="13"/>
  <c r="AJ125" i="8"/>
  <c r="AJ65" i="10"/>
  <c r="AJ72" i="10"/>
  <c r="AJ85" i="11"/>
  <c r="AJ86" i="11" s="1"/>
  <c r="AJ78" i="20"/>
  <c r="AJ79" i="20" s="1"/>
  <c r="AJ81" i="20" s="1"/>
  <c r="AJ33" i="11"/>
  <c r="AJ63" i="11"/>
  <c r="AJ48" i="21"/>
  <c r="AJ49" i="21" s="1"/>
  <c r="H49" i="21" s="1"/>
  <c r="AJ18" i="21"/>
  <c r="AJ19" i="21" s="1"/>
  <c r="H19" i="21" s="1"/>
  <c r="AJ38" i="21"/>
  <c r="AJ39" i="21" s="1"/>
  <c r="H39" i="21" s="1"/>
  <c r="AJ28" i="21"/>
  <c r="AM29" i="8"/>
  <c r="AM85" i="8" s="1"/>
  <c r="AM87" i="8" s="1"/>
  <c r="AM97" i="8" s="1"/>
  <c r="AL39" i="2"/>
  <c r="AL40" i="2" s="1"/>
  <c r="AL2" i="2"/>
  <c r="AL43" i="2"/>
  <c r="AL44" i="2" s="1"/>
  <c r="AL47" i="2" s="1"/>
  <c r="AL55" i="2"/>
  <c r="AL56" i="2" s="1"/>
  <c r="AL26" i="2"/>
  <c r="AL28" i="2" s="1"/>
  <c r="AL4" i="2" s="1"/>
  <c r="AJ29" i="21"/>
  <c r="H29" i="21" s="1"/>
  <c r="AK14" i="20"/>
  <c r="AK16" i="20" s="1"/>
  <c r="AK18" i="20" s="1"/>
  <c r="AK20" i="20" s="1"/>
  <c r="AJ138" i="8"/>
  <c r="AJ71" i="10" s="1"/>
  <c r="AJ73" i="10" s="1"/>
  <c r="AJ41" i="13"/>
  <c r="AJ43" i="13" s="1"/>
  <c r="H39" i="13"/>
  <c r="H41" i="13" s="1"/>
  <c r="H17" i="21"/>
  <c r="H52" i="21"/>
  <c r="AK4" i="10"/>
  <c r="AK4" i="21"/>
  <c r="AK4" i="11"/>
  <c r="AK4" i="3"/>
  <c r="AK4" i="8"/>
  <c r="AK4" i="4"/>
  <c r="AK4" i="13"/>
  <c r="AK4" i="20"/>
  <c r="AK4" i="25"/>
  <c r="AK4" i="6"/>
  <c r="AK71" i="2"/>
  <c r="AJ88" i="11" l="1"/>
  <c r="AJ65" i="20" s="1"/>
  <c r="H86" i="11"/>
  <c r="H88" i="11" s="1"/>
  <c r="H65" i="20" s="1"/>
  <c r="AK3" i="10"/>
  <c r="AK3" i="25"/>
  <c r="AK3" i="13"/>
  <c r="AK3" i="20"/>
  <c r="AK3" i="11"/>
  <c r="AK3" i="6"/>
  <c r="AK3" i="8"/>
  <c r="AK3" i="4"/>
  <c r="AK3" i="3"/>
  <c r="AK3" i="21"/>
  <c r="AJ75" i="10"/>
  <c r="AJ61" i="20" s="1"/>
  <c r="H73" i="10"/>
  <c r="H75" i="10" s="1"/>
  <c r="H61" i="20" s="1"/>
  <c r="AJ66" i="10"/>
  <c r="AM14" i="21"/>
  <c r="AM15" i="21" s="1"/>
  <c r="AM24" i="21"/>
  <c r="AM25" i="21" s="1"/>
  <c r="AM34" i="21"/>
  <c r="AM35" i="21" s="1"/>
  <c r="AM44" i="21"/>
  <c r="AM45" i="21" s="1"/>
  <c r="AM13" i="20"/>
  <c r="AM31" i="20"/>
  <c r="AL54" i="21"/>
  <c r="AL37" i="21"/>
  <c r="AJ35" i="11"/>
  <c r="AJ69" i="11"/>
  <c r="AJ36" i="11"/>
  <c r="AJ39" i="11"/>
  <c r="AJ37" i="11"/>
  <c r="AJ65" i="11"/>
  <c r="AJ38" i="11"/>
  <c r="AJ66" i="11"/>
  <c r="AJ68" i="11"/>
  <c r="AJ67" i="11"/>
  <c r="AJ34" i="11"/>
  <c r="AJ64" i="11"/>
  <c r="AK44" i="20"/>
  <c r="AJ126" i="8"/>
  <c r="AJ128" i="8" s="1"/>
  <c r="AJ51" i="20" s="1"/>
  <c r="AL17" i="21"/>
  <c r="AL52" i="21"/>
  <c r="AJ45" i="13"/>
  <c r="AJ69" i="20" s="1"/>
  <c r="H43" i="13"/>
  <c r="H45" i="13" s="1"/>
  <c r="H69" i="20" s="1"/>
  <c r="AL4" i="10"/>
  <c r="AL4" i="21"/>
  <c r="AL4" i="3"/>
  <c r="AL4" i="11"/>
  <c r="AL4" i="13"/>
  <c r="AL4" i="4"/>
  <c r="AL4" i="25"/>
  <c r="AL4" i="6"/>
  <c r="AL4" i="20"/>
  <c r="AL4" i="8"/>
  <c r="AL71" i="2"/>
  <c r="AL61" i="10"/>
  <c r="AL62" i="10" s="1"/>
  <c r="AL64" i="10" s="1"/>
  <c r="AL81" i="11"/>
  <c r="AL82" i="11" s="1"/>
  <c r="AL84" i="11" s="1"/>
  <c r="AL121" i="8"/>
  <c r="AL122" i="8" s="1"/>
  <c r="AL124" i="8" s="1"/>
  <c r="AL38" i="13"/>
  <c r="AL39" i="13" s="1"/>
  <c r="AL41" i="13" s="1"/>
  <c r="AL30" i="20"/>
  <c r="AL142" i="8"/>
  <c r="AL143" i="8" s="1"/>
  <c r="AL137" i="8"/>
  <c r="AL138" i="8" s="1"/>
  <c r="AL71" i="10" s="1"/>
  <c r="AL147" i="8"/>
  <c r="AL148" i="8" s="1"/>
  <c r="AL12" i="20"/>
  <c r="AL14" i="20" s="1"/>
  <c r="AL16" i="20" s="1"/>
  <c r="AL18" i="20" s="1"/>
  <c r="AL20" i="20" s="1"/>
  <c r="AL46" i="2"/>
  <c r="AL48" i="2" s="1"/>
  <c r="AL3" i="2" s="1"/>
  <c r="AL11" i="13"/>
  <c r="AL12" i="13" s="1"/>
  <c r="AJ40" i="20"/>
  <c r="AJ42" i="20" s="1"/>
  <c r="AJ59" i="21"/>
  <c r="AJ61" i="21" s="1"/>
  <c r="H56" i="21"/>
  <c r="H59" i="21" s="1"/>
  <c r="AJ20" i="20"/>
  <c r="AJ23" i="20" s="1"/>
  <c r="AJ25" i="20" s="1"/>
  <c r="H18" i="20"/>
  <c r="H20" i="20" s="1"/>
  <c r="B35" i="26"/>
  <c r="D34" i="26"/>
  <c r="AL27" i="21"/>
  <c r="AL53" i="21"/>
  <c r="AL2" i="10"/>
  <c r="AL2" i="13"/>
  <c r="AL2" i="11"/>
  <c r="AL2" i="25"/>
  <c r="AL2" i="6"/>
  <c r="AL2" i="4"/>
  <c r="AL2" i="20"/>
  <c r="AL2" i="21"/>
  <c r="AL2" i="3"/>
  <c r="AL2" i="8"/>
  <c r="AK60" i="21"/>
  <c r="AK61" i="21" s="1"/>
  <c r="AK63" i="21" s="1"/>
  <c r="AK73" i="20" s="1"/>
  <c r="AK22" i="20"/>
  <c r="AK42" i="13"/>
  <c r="AK43" i="13" s="1"/>
  <c r="AK45" i="13" s="1"/>
  <c r="AK69" i="20" s="1"/>
  <c r="AK65" i="10"/>
  <c r="AK66" i="10" s="1"/>
  <c r="AK68" i="10" s="1"/>
  <c r="AK57" i="20" s="1"/>
  <c r="AK39" i="20"/>
  <c r="AK40" i="20" s="1"/>
  <c r="AK42" i="20" s="1"/>
  <c r="F43" i="20" s="1"/>
  <c r="F99" i="20" s="1"/>
  <c r="AK72" i="10"/>
  <c r="AK85" i="11"/>
  <c r="AK86" i="11" s="1"/>
  <c r="AK88" i="11" s="1"/>
  <c r="AK65" i="20" s="1"/>
  <c r="AK33" i="11"/>
  <c r="AK18" i="21"/>
  <c r="AK19" i="21" s="1"/>
  <c r="AK89" i="20"/>
  <c r="AK90" i="20" s="1"/>
  <c r="AK92" i="20" s="1"/>
  <c r="AK125" i="8"/>
  <c r="AK126" i="8" s="1"/>
  <c r="AK28" i="21"/>
  <c r="AK29" i="21" s="1"/>
  <c r="AK78" i="20"/>
  <c r="AK79" i="20" s="1"/>
  <c r="AK63" i="11"/>
  <c r="AK38" i="21"/>
  <c r="AK39" i="21" s="1"/>
  <c r="AK48" i="21"/>
  <c r="AK49" i="21" s="1"/>
  <c r="AL17" i="20"/>
  <c r="AL35" i="20"/>
  <c r="AL36" i="20" s="1"/>
  <c r="AL38" i="20" s="1"/>
  <c r="AJ92" i="20"/>
  <c r="F93" i="20" s="1"/>
  <c r="F109" i="20" s="1"/>
  <c r="H90" i="20"/>
  <c r="H92" i="20" s="1"/>
  <c r="AM26" i="2"/>
  <c r="AM28" i="2" s="1"/>
  <c r="AM4" i="2" s="1"/>
  <c r="AM2" i="2"/>
  <c r="AM55" i="2"/>
  <c r="AM56" i="2" s="1"/>
  <c r="AM39" i="2"/>
  <c r="AM40" i="2" s="1"/>
  <c r="AM43" i="2"/>
  <c r="AM44" i="2" s="1"/>
  <c r="AM47" i="2" s="1"/>
  <c r="AL55" i="21"/>
  <c r="AL47" i="21"/>
  <c r="AK136" i="8"/>
  <c r="AK138" i="8" s="1"/>
  <c r="AK71" i="10" s="1"/>
  <c r="AK73" i="10" s="1"/>
  <c r="AK75" i="10" s="1"/>
  <c r="AK61" i="20" s="1"/>
  <c r="H134" i="8"/>
  <c r="H136" i="8" s="1"/>
  <c r="AJ44" i="20" l="1"/>
  <c r="AK128" i="8"/>
  <c r="H126" i="8"/>
  <c r="H128" i="8" s="1"/>
  <c r="H51" i="20" s="1"/>
  <c r="AL3" i="10"/>
  <c r="AL3" i="13"/>
  <c r="AL3" i="4"/>
  <c r="AL3" i="8"/>
  <c r="AL3" i="20"/>
  <c r="AL3" i="25"/>
  <c r="AL3" i="6"/>
  <c r="AL3" i="21"/>
  <c r="AL3" i="3"/>
  <c r="AL3" i="11"/>
  <c r="AM17" i="20"/>
  <c r="AM35" i="20"/>
  <c r="AM36" i="20" s="1"/>
  <c r="AM38" i="20" s="1"/>
  <c r="F121" i="20"/>
  <c r="AK37" i="11"/>
  <c r="O37" i="11" s="1"/>
  <c r="AK66" i="11"/>
  <c r="O66" i="11" s="1"/>
  <c r="AK39" i="11"/>
  <c r="O39" i="11" s="1"/>
  <c r="AK35" i="11"/>
  <c r="O35" i="11" s="1"/>
  <c r="AK36" i="11"/>
  <c r="O36" i="11" s="1"/>
  <c r="M66" i="11" s="1"/>
  <c r="AK38" i="11"/>
  <c r="O38" i="11" s="1"/>
  <c r="AK65" i="11"/>
  <c r="O65" i="11" s="1"/>
  <c r="AK67" i="11"/>
  <c r="O67" i="11" s="1"/>
  <c r="AK68" i="11"/>
  <c r="O68" i="11" s="1"/>
  <c r="AK69" i="11"/>
  <c r="O69" i="11" s="1"/>
  <c r="AK64" i="11"/>
  <c r="O64" i="11" s="1"/>
  <c r="AK34" i="11"/>
  <c r="O34" i="11" s="1"/>
  <c r="M64" i="11" s="1"/>
  <c r="AL65" i="10"/>
  <c r="AL60" i="21"/>
  <c r="AL72" i="10"/>
  <c r="AL85" i="11"/>
  <c r="AL42" i="13"/>
  <c r="AL43" i="13" s="1"/>
  <c r="AL45" i="13" s="1"/>
  <c r="AL69" i="20" s="1"/>
  <c r="AL33" i="11"/>
  <c r="AL48" i="21"/>
  <c r="AL28" i="21"/>
  <c r="AL22" i="20"/>
  <c r="AL23" i="20" s="1"/>
  <c r="AL25" i="20" s="1"/>
  <c r="AL78" i="20"/>
  <c r="AL79" i="20" s="1"/>
  <c r="AL81" i="20" s="1"/>
  <c r="AL38" i="21"/>
  <c r="AL18" i="21"/>
  <c r="AL39" i="20"/>
  <c r="AL63" i="11"/>
  <c r="AL125" i="8"/>
  <c r="AL89" i="20"/>
  <c r="AL90" i="20" s="1"/>
  <c r="AL92" i="20" s="1"/>
  <c r="AM37" i="21"/>
  <c r="AM54" i="21"/>
  <c r="AJ68" i="10"/>
  <c r="AJ57" i="20" s="1"/>
  <c r="H66" i="10"/>
  <c r="H68" i="10" s="1"/>
  <c r="H57" i="20" s="1"/>
  <c r="AM61" i="10"/>
  <c r="AM62" i="10" s="1"/>
  <c r="AM64" i="10" s="1"/>
  <c r="AM81" i="11"/>
  <c r="AM82" i="11" s="1"/>
  <c r="AM30" i="20"/>
  <c r="AM38" i="13"/>
  <c r="AM39" i="13" s="1"/>
  <c r="AM41" i="13" s="1"/>
  <c r="AM137" i="8"/>
  <c r="AM138" i="8" s="1"/>
  <c r="AM12" i="20"/>
  <c r="AM11" i="13"/>
  <c r="AM12" i="13" s="1"/>
  <c r="AM142" i="8"/>
  <c r="AM143" i="8" s="1"/>
  <c r="AM46" i="2"/>
  <c r="AM48" i="2" s="1"/>
  <c r="AM3" i="2" s="1"/>
  <c r="AM147" i="8"/>
  <c r="AM148" i="8" s="1"/>
  <c r="AM121" i="8"/>
  <c r="AM122" i="8" s="1"/>
  <c r="AM124" i="8" s="1"/>
  <c r="AL49" i="21"/>
  <c r="AM2" i="10"/>
  <c r="AM2" i="6"/>
  <c r="AM2" i="8"/>
  <c r="AM2" i="25"/>
  <c r="AM2" i="3"/>
  <c r="AM2" i="20"/>
  <c r="AM2" i="11"/>
  <c r="AM2" i="21"/>
  <c r="AM2" i="13"/>
  <c r="AM2" i="4"/>
  <c r="AL44" i="20"/>
  <c r="AL40" i="20"/>
  <c r="AL42" i="20" s="1"/>
  <c r="AL73" i="10"/>
  <c r="AL75" i="10" s="1"/>
  <c r="AL61" i="20" s="1"/>
  <c r="AL126" i="8"/>
  <c r="AL128" i="8" s="1"/>
  <c r="AL51" i="20" s="1"/>
  <c r="AL56" i="21"/>
  <c r="AL59" i="21" s="1"/>
  <c r="AL61" i="21" s="1"/>
  <c r="AL63" i="21" s="1"/>
  <c r="AL73" i="20" s="1"/>
  <c r="AM27" i="21"/>
  <c r="AM53" i="21"/>
  <c r="AM4" i="10"/>
  <c r="AM4" i="25"/>
  <c r="AM4" i="3"/>
  <c r="AM4" i="4"/>
  <c r="AM4" i="13"/>
  <c r="AM4" i="20"/>
  <c r="AM4" i="11"/>
  <c r="AM4" i="21"/>
  <c r="AM4" i="8"/>
  <c r="AM4" i="6"/>
  <c r="AM71" i="2"/>
  <c r="B36" i="26"/>
  <c r="D35" i="26"/>
  <c r="AJ63" i="21"/>
  <c r="AJ73" i="20" s="1"/>
  <c r="H61" i="21"/>
  <c r="H63" i="21" s="1"/>
  <c r="H73" i="20" s="1"/>
  <c r="AL86" i="11"/>
  <c r="AL88" i="11" s="1"/>
  <c r="AL65" i="20" s="1"/>
  <c r="AL19" i="21"/>
  <c r="AL39" i="21"/>
  <c r="AM14" i="20"/>
  <c r="AM16" i="20" s="1"/>
  <c r="AM18" i="20" s="1"/>
  <c r="AM20" i="20" s="1"/>
  <c r="AM17" i="21"/>
  <c r="AM52" i="21"/>
  <c r="AK81" i="20"/>
  <c r="F82" i="20" s="1"/>
  <c r="F105" i="20" s="1"/>
  <c r="H79" i="20"/>
  <c r="H81" i="20" s="1"/>
  <c r="AL29" i="21"/>
  <c r="AL66" i="10"/>
  <c r="AL68" i="10" s="1"/>
  <c r="AL57" i="20" s="1"/>
  <c r="AM55" i="21"/>
  <c r="AM47" i="21"/>
  <c r="AM3" i="10" l="1"/>
  <c r="AM3" i="25"/>
  <c r="AM3" i="8"/>
  <c r="AM3" i="20"/>
  <c r="AM3" i="21"/>
  <c r="AM3" i="11"/>
  <c r="AM3" i="4"/>
  <c r="AM3" i="3"/>
  <c r="AM3" i="13"/>
  <c r="AM3" i="6"/>
  <c r="AM19" i="21"/>
  <c r="B37" i="26"/>
  <c r="D36" i="26"/>
  <c r="AM71" i="10"/>
  <c r="H138" i="8"/>
  <c r="H71" i="10" s="1"/>
  <c r="AM39" i="21"/>
  <c r="M68" i="11"/>
  <c r="AM44" i="20"/>
  <c r="AM60" i="21"/>
  <c r="AM42" i="13"/>
  <c r="AM65" i="10"/>
  <c r="AM66" i="10" s="1"/>
  <c r="AM68" i="10" s="1"/>
  <c r="AM72" i="10"/>
  <c r="AM85" i="11"/>
  <c r="AM33" i="11"/>
  <c r="AM63" i="11"/>
  <c r="AM22" i="20"/>
  <c r="AM18" i="21"/>
  <c r="AM89" i="20"/>
  <c r="AM90" i="20" s="1"/>
  <c r="AM92" i="20" s="1"/>
  <c r="AM125" i="8"/>
  <c r="AM126" i="8" s="1"/>
  <c r="AM128" i="8" s="1"/>
  <c r="AM51" i="20" s="1"/>
  <c r="AM28" i="21"/>
  <c r="AM48" i="21"/>
  <c r="AM49" i="21" s="1"/>
  <c r="AM78" i="20"/>
  <c r="AM79" i="20" s="1"/>
  <c r="AM81" i="20" s="1"/>
  <c r="AM39" i="20"/>
  <c r="AM40" i="20" s="1"/>
  <c r="AM42" i="20" s="1"/>
  <c r="AM38" i="21"/>
  <c r="AM29" i="21"/>
  <c r="AM43" i="13"/>
  <c r="AM45" i="13" s="1"/>
  <c r="M67" i="11"/>
  <c r="M65" i="11"/>
  <c r="F133" i="20"/>
  <c r="B8" i="22" s="1"/>
  <c r="AK51" i="20"/>
  <c r="F129" i="8"/>
  <c r="F52" i="20" s="1"/>
  <c r="F100" i="20" s="1"/>
  <c r="AM23" i="20"/>
  <c r="AM25" i="20" s="1"/>
  <c r="AM56" i="21"/>
  <c r="AM59" i="21" s="1"/>
  <c r="AM61" i="21" s="1"/>
  <c r="AM63" i="21" s="1"/>
  <c r="AM84" i="11"/>
  <c r="AM86" i="11" s="1"/>
  <c r="AM88" i="11" s="1"/>
  <c r="H82" i="11"/>
  <c r="H84" i="11" s="1"/>
  <c r="AL65" i="11"/>
  <c r="AL36" i="11"/>
  <c r="AL67" i="11"/>
  <c r="AL69" i="11"/>
  <c r="AL38" i="11"/>
  <c r="AL35" i="11"/>
  <c r="AL68" i="11"/>
  <c r="AL37" i="11"/>
  <c r="AL39" i="11"/>
  <c r="AL66" i="11"/>
  <c r="AL64" i="11"/>
  <c r="AL34" i="11"/>
  <c r="M69" i="11"/>
  <c r="AM57" i="20" l="1"/>
  <c r="F69" i="10"/>
  <c r="AM73" i="20"/>
  <c r="F64" i="21"/>
  <c r="F74" i="20" s="1"/>
  <c r="F104" i="20" s="1"/>
  <c r="F115" i="20" s="1"/>
  <c r="AM69" i="20"/>
  <c r="F46" i="13"/>
  <c r="F70" i="20" s="1"/>
  <c r="F103" i="20" s="1"/>
  <c r="F127" i="20" s="1"/>
  <c r="AM35" i="11"/>
  <c r="AM68" i="11"/>
  <c r="AM37" i="11"/>
  <c r="AM66" i="11"/>
  <c r="AM69" i="11"/>
  <c r="AM39" i="11"/>
  <c r="AM38" i="11"/>
  <c r="AM67" i="11"/>
  <c r="AM36" i="11"/>
  <c r="AM65" i="11"/>
  <c r="AM64" i="11"/>
  <c r="AM34" i="11"/>
  <c r="AM73" i="10"/>
  <c r="AM75" i="10" s="1"/>
  <c r="F117" i="20"/>
  <c r="F129" i="20"/>
  <c r="B4" i="22" s="1"/>
  <c r="AM65" i="20"/>
  <c r="F89" i="11"/>
  <c r="F66" i="20" s="1"/>
  <c r="F102" i="20" s="1"/>
  <c r="B38" i="26"/>
  <c r="D37" i="26"/>
  <c r="F130" i="20" l="1"/>
  <c r="B5" i="22" s="1"/>
  <c r="F118" i="20"/>
  <c r="AM61" i="20"/>
  <c r="F76" i="10"/>
  <c r="B39" i="26"/>
  <c r="D38" i="26"/>
  <c r="B2" i="22"/>
  <c r="F58" i="20"/>
  <c r="F78" i="10"/>
  <c r="F62" i="20" l="1"/>
  <c r="F79" i="10"/>
  <c r="F80" i="10"/>
  <c r="F101" i="20"/>
  <c r="B40" i="26"/>
  <c r="D39" i="26"/>
  <c r="F116" i="20" l="1"/>
  <c r="F128" i="20"/>
  <c r="B41" i="26"/>
  <c r="D40" i="26"/>
  <c r="B3" i="22" l="1"/>
  <c r="F131" i="20"/>
  <c r="B42" i="26"/>
  <c r="D41" i="26"/>
  <c r="B43" i="26" l="1"/>
  <c r="D42" i="26"/>
  <c r="B6" i="22"/>
  <c r="B44" i="26" l="1"/>
  <c r="D43" i="26"/>
  <c r="B45" i="26" l="1"/>
  <c r="D44" i="26"/>
  <c r="B46" i="26" l="1"/>
  <c r="D45" i="26"/>
  <c r="B47" i="26" l="1"/>
  <c r="D46" i="26"/>
  <c r="B48" i="26" l="1"/>
  <c r="D47" i="26"/>
  <c r="B49" i="26" l="1"/>
  <c r="D48" i="26"/>
  <c r="B50" i="26" l="1"/>
  <c r="D49" i="26"/>
  <c r="B51" i="26" l="1"/>
  <c r="D50" i="26"/>
  <c r="B52" i="26" l="1"/>
  <c r="D51" i="26"/>
  <c r="B53" i="26" l="1"/>
  <c r="D52" i="26"/>
  <c r="B54" i="26" l="1"/>
  <c r="D53" i="26"/>
  <c r="B55" i="26" l="1"/>
  <c r="D55" i="26" s="1"/>
  <c r="F1" i="26" s="1"/>
  <c r="AK80" i="4" s="1"/>
  <c r="AK21" i="20" s="1"/>
  <c r="AK23" i="20" s="1"/>
  <c r="AK25" i="20" s="1"/>
  <c r="F26" i="20" s="1"/>
  <c r="F98" i="20" s="1"/>
  <c r="D54" i="26"/>
  <c r="F114" i="20" l="1"/>
  <c r="F119" i="20" s="1"/>
  <c r="F123" i="20" s="1"/>
  <c r="F134" i="20"/>
  <c r="F106" i="20"/>
  <c r="F108" i="20" s="1"/>
  <c r="F110" i="20" s="1"/>
  <c r="B9" i="22" l="1"/>
  <c r="F136" i="20"/>
  <c r="B11" i="22" s="1"/>
  <c r="F135" i="20"/>
  <c r="B10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Rezvani, Ali</author>
  </authors>
  <commentList>
    <comment ref="E3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Rezvani, Ali:</t>
        </r>
        <r>
          <rPr>
            <sz val="9"/>
            <color indexed="81"/>
            <rFont val="Tahoma"/>
            <family val="2"/>
          </rPr>
          <t xml:space="preserve">
Montebello fact Sheet</t>
        </r>
      </text>
    </comment>
    <comment ref="E3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Rezvani, Ali:</t>
        </r>
        <r>
          <rPr>
            <sz val="9"/>
            <color indexed="81"/>
            <rFont val="Tahoma"/>
            <family val="2"/>
          </rPr>
          <t xml:space="preserve">
Montebello fact Sheet</t>
        </r>
      </text>
    </comment>
    <comment ref="E3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Rezvani, Ali:</t>
        </r>
        <r>
          <rPr>
            <sz val="9"/>
            <color indexed="81"/>
            <rFont val="Tahoma"/>
            <family val="2"/>
          </rPr>
          <t xml:space="preserve">
Montebello fact Sheet</t>
        </r>
      </text>
    </comment>
    <comment ref="E3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Rezvani, Ali:</t>
        </r>
        <r>
          <rPr>
            <sz val="9"/>
            <color indexed="81"/>
            <rFont val="Tahoma"/>
            <family val="2"/>
          </rPr>
          <t xml:space="preserve">
Montebello fact Sheet</t>
        </r>
      </text>
    </comment>
  </commentList>
</comments>
</file>

<file path=xl/sharedStrings.xml><?xml version="1.0" encoding="utf-8"?>
<sst xmlns="http://schemas.openxmlformats.org/spreadsheetml/2006/main" count="1145" uniqueCount="572">
  <si>
    <t>Inputs - Constants</t>
  </si>
  <si>
    <t>Constant</t>
  </si>
  <si>
    <t>Unit</t>
  </si>
  <si>
    <t>TIMING ASSUMPTIONS</t>
  </si>
  <si>
    <t>1st model column start date</t>
  </si>
  <si>
    <t>date</t>
  </si>
  <si>
    <t>years</t>
  </si>
  <si>
    <t>Months per model period</t>
  </si>
  <si>
    <t>months</t>
  </si>
  <si>
    <t>Financial year end month number</t>
  </si>
  <si>
    <t>month #</t>
  </si>
  <si>
    <t>Notes</t>
  </si>
  <si>
    <t>Total</t>
  </si>
  <si>
    <t>Time and Escalation</t>
  </si>
  <si>
    <t>Model Period Ending</t>
  </si>
  <si>
    <t>Pre-forecast vs Forecast</t>
  </si>
  <si>
    <t>Financial Year Ending</t>
  </si>
  <si>
    <t>Model Column counter</t>
  </si>
  <si>
    <t>TIME RULER</t>
  </si>
  <si>
    <t>Model column counter</t>
  </si>
  <si>
    <t>counter</t>
  </si>
  <si>
    <t>First model column flag</t>
  </si>
  <si>
    <t>flag</t>
  </si>
  <si>
    <t>Model period beginning</t>
  </si>
  <si>
    <t>Model period ending</t>
  </si>
  <si>
    <t>First modeling column financial year</t>
  </si>
  <si>
    <t>year</t>
  </si>
  <si>
    <t>Financial year ending</t>
  </si>
  <si>
    <t>FLAGS</t>
  </si>
  <si>
    <t>timeline label</t>
  </si>
  <si>
    <t>Input - Time Series</t>
  </si>
  <si>
    <t>Construcion vs Operation</t>
  </si>
  <si>
    <t>Operation start date</t>
  </si>
  <si>
    <t>Length of operation period</t>
  </si>
  <si>
    <t>Last operation date</t>
  </si>
  <si>
    <t>Operation period flag</t>
  </si>
  <si>
    <t>Construction flag</t>
  </si>
  <si>
    <t>Road Closure Time - Fatal</t>
  </si>
  <si>
    <t>hrs</t>
  </si>
  <si>
    <t>Road Closure Time - Non-Fatal</t>
  </si>
  <si>
    <t>Rail Closure Time - Fatal</t>
  </si>
  <si>
    <t>Rail Closure Time - Non-Fatal</t>
  </si>
  <si>
    <t>CROSSING</t>
  </si>
  <si>
    <t>TYPEXING</t>
  </si>
  <si>
    <t>POSXING</t>
  </si>
  <si>
    <t>DAYTHRU</t>
  </si>
  <si>
    <t>DAYSWT</t>
  </si>
  <si>
    <t>NGHTTHRU</t>
  </si>
  <si>
    <t>NGHTSWT</t>
  </si>
  <si>
    <t>MAXTTSPD</t>
  </si>
  <si>
    <t>MAINTRK</t>
  </si>
  <si>
    <t>WDCODE</t>
  </si>
  <si>
    <t>HWYCLASS</t>
  </si>
  <si>
    <t>AADT</t>
  </si>
  <si>
    <t>TOTALTRN</t>
  </si>
  <si>
    <t>TOTALSWT</t>
  </si>
  <si>
    <t>HWYPVED</t>
  </si>
  <si>
    <t>TRAFICLN</t>
  </si>
  <si>
    <t>5 yrs Crash</t>
  </si>
  <si>
    <t>811074G</t>
  </si>
  <si>
    <t>Crossing Info</t>
  </si>
  <si>
    <t>Crash Probabilities</t>
  </si>
  <si>
    <t>Primary Probability</t>
  </si>
  <si>
    <t>Secondary Values</t>
  </si>
  <si>
    <t>Probability Of Crash</t>
  </si>
  <si>
    <t>Probability of Fatality</t>
  </si>
  <si>
    <t>Probability of Injury</t>
  </si>
  <si>
    <t>Montebello Blvd</t>
  </si>
  <si>
    <t>Fatal</t>
  </si>
  <si>
    <t>Highway Diversion</t>
  </si>
  <si>
    <t>%</t>
  </si>
  <si>
    <t>Closure Time - Road</t>
  </si>
  <si>
    <t>Closure Time - Rail</t>
  </si>
  <si>
    <t>Diversion</t>
  </si>
  <si>
    <t>Injury</t>
  </si>
  <si>
    <t>Non-fatal</t>
  </si>
  <si>
    <t>Non-Fatal</t>
  </si>
  <si>
    <t>Value of Time</t>
  </si>
  <si>
    <t>Truck Driver</t>
  </si>
  <si>
    <t>Rail Operator</t>
  </si>
  <si>
    <t>Rail Cargo</t>
  </si>
  <si>
    <t>Average Vehicle Occupancy</t>
  </si>
  <si>
    <t>person</t>
  </si>
  <si>
    <t>$/hour</t>
  </si>
  <si>
    <t>$</t>
  </si>
  <si>
    <t>Value of Travel Time - Vehicle</t>
  </si>
  <si>
    <t>Average Truck Occupany</t>
  </si>
  <si>
    <t>https://www.transportation.gov/sites/dot.gov/files/docs/BCA%20Resource%20Guide%202016.pdf</t>
  </si>
  <si>
    <t>Truck Driver Value of Time</t>
  </si>
  <si>
    <t>Crew per Train</t>
  </si>
  <si>
    <t>Value of Train Engineer Time</t>
  </si>
  <si>
    <t>unit</t>
  </si>
  <si>
    <t>Truck Cargo Value per Ton</t>
  </si>
  <si>
    <t>FAF</t>
  </si>
  <si>
    <t>$/ton</t>
  </si>
  <si>
    <t>Truck Capacity</t>
  </si>
  <si>
    <t>Congestion Cost of Cargo</t>
  </si>
  <si>
    <t>tons/truck</t>
  </si>
  <si>
    <t>https://www.fhwa.dot.gov/policy/otps/060320d/060320d.pdf - https://www.fhwa.dot.gov/policy/otps/micro.cfm</t>
  </si>
  <si>
    <t>Outbound Rail Value per Ton</t>
  </si>
  <si>
    <t>Outbound Rail Ton per Container</t>
  </si>
  <si>
    <t>Outbound Percent Full Containers</t>
  </si>
  <si>
    <t>Crash Costs</t>
  </si>
  <si>
    <t>Average Fatality per Fatal Crash</t>
  </si>
  <si>
    <t>Fatality Value of Life</t>
  </si>
  <si>
    <t>Rail Infrastructure Damage - Fatality</t>
  </si>
  <si>
    <t>Rail Equipment Damage - Fatality</t>
  </si>
  <si>
    <t>Vehicle Property Damage Fatality</t>
  </si>
  <si>
    <t>PDO</t>
  </si>
  <si>
    <t>ton/container</t>
  </si>
  <si>
    <t>Way Bill Sample</t>
  </si>
  <si>
    <t>assumption</t>
  </si>
  <si>
    <t>assumption - waybill</t>
  </si>
  <si>
    <t>FRA</t>
  </si>
  <si>
    <t>NCHRP 755</t>
  </si>
  <si>
    <t>FRA Tables</t>
  </si>
  <si>
    <t>Average Fatality per Injury Crash</t>
  </si>
  <si>
    <t>Average Injury per Injury Crash</t>
  </si>
  <si>
    <t>Average Injury per Fatal Crash</t>
  </si>
  <si>
    <t>Rail Infrastructure Damage - Injury</t>
  </si>
  <si>
    <t>Rail Equipment Damage - Injury</t>
  </si>
  <si>
    <t>Vehicle Property Damage - Injury</t>
  </si>
  <si>
    <t>Average Fatality per PDO Crash</t>
  </si>
  <si>
    <t>Percentage of Freight Rail Traffic</t>
  </si>
  <si>
    <t>Highway Passengers</t>
  </si>
  <si>
    <t>PCTTRUK - Montebello Blvd</t>
  </si>
  <si>
    <t>No build</t>
  </si>
  <si>
    <t>Fatal Crash</t>
  </si>
  <si>
    <t>Injury Crash</t>
  </si>
  <si>
    <t>PDO Crash</t>
  </si>
  <si>
    <t>Expected Cost of a Given Crash</t>
  </si>
  <si>
    <t>Expected Crash Cost</t>
  </si>
  <si>
    <t>Build</t>
  </si>
  <si>
    <t>Crash Cost Reduction</t>
  </si>
  <si>
    <t>Montebello Blvd - Crash Cost Reduction</t>
  </si>
  <si>
    <t>Auto</t>
  </si>
  <si>
    <t>Truck</t>
  </si>
  <si>
    <t>pct</t>
  </si>
  <si>
    <t>Operating Cost</t>
  </si>
  <si>
    <t>Idling Speed for Op. Costs and Emissions</t>
  </si>
  <si>
    <t>mph</t>
  </si>
  <si>
    <t>Caltrans</t>
  </si>
  <si>
    <t>Fuel consumption rate @ 5mph - Automobile</t>
  </si>
  <si>
    <t>Fuel consumption rate @ 5mph - Truck</t>
  </si>
  <si>
    <t>gal/veh-mi</t>
  </si>
  <si>
    <t>California Air Resources Board, EMFAC2011, 2011 &amp; 2031 average via Caltrans</t>
  </si>
  <si>
    <t>Emissions</t>
  </si>
  <si>
    <t>g/mi</t>
  </si>
  <si>
    <t>CO2e Uprater - increase in value per year</t>
  </si>
  <si>
    <t>Highway emission factor (Automobile) - CO</t>
  </si>
  <si>
    <t>Highway emission factor (Automobile) - CO2</t>
  </si>
  <si>
    <t>Highway emission factor (Automobile) - NOx</t>
  </si>
  <si>
    <t>Highway emission factor (Automobile) - SOx</t>
  </si>
  <si>
    <t>Highway emission factor (Automobile) - VOC</t>
  </si>
  <si>
    <t>pct/hour</t>
  </si>
  <si>
    <t>$/gal</t>
  </si>
  <si>
    <t>$/mi</t>
  </si>
  <si>
    <t>Cost of Crash</t>
  </si>
  <si>
    <t>AADT YR</t>
  </si>
  <si>
    <t>veh</t>
  </si>
  <si>
    <t>Volume Growth Rates</t>
  </si>
  <si>
    <t>Rail growth rate - dafault</t>
  </si>
  <si>
    <t>Vehicle growth rate - default</t>
  </si>
  <si>
    <t>Gasoline fuel cost</t>
  </si>
  <si>
    <t>Diesel fuel cost</t>
  </si>
  <si>
    <t>Build vs No Build</t>
  </si>
  <si>
    <t>Congestion cost  per hour</t>
  </si>
  <si>
    <t>Highway emission factor (Truck) - CO</t>
  </si>
  <si>
    <t>Highway emission factor (Truck) - CO2</t>
  </si>
  <si>
    <t>Highway emission factor (Truck) - NOx</t>
  </si>
  <si>
    <t>Highway emission factor (Truck) - SOx</t>
  </si>
  <si>
    <t>Highway emission factor (Truck) - VOC</t>
  </si>
  <si>
    <t>Delay Time</t>
  </si>
  <si>
    <t>FAF, originating/terminatin in 061</t>
  </si>
  <si>
    <t>Cost Exlcuding Real Estate</t>
  </si>
  <si>
    <t>Real Estate/ROW Acquisition</t>
  </si>
  <si>
    <t>Project Costs</t>
  </si>
  <si>
    <t>Design Life</t>
  </si>
  <si>
    <t>Engineering Design Life</t>
  </si>
  <si>
    <t>assumption to be verified</t>
  </si>
  <si>
    <t>Residual Value</t>
  </si>
  <si>
    <t>First Operating Period Flag</t>
  </si>
  <si>
    <t>Remaining Value Engineering</t>
  </si>
  <si>
    <t>Last Operating Period Flag</t>
  </si>
  <si>
    <t>Residual Value - Engineering</t>
  </si>
  <si>
    <t>Construction and Engineering</t>
  </si>
  <si>
    <t>Real Estate / ROW - Life</t>
  </si>
  <si>
    <t>Value of Time Benefits</t>
  </si>
  <si>
    <t>Total Value of Time Benefits</t>
  </si>
  <si>
    <t>Total No-Build Emission Cost</t>
  </si>
  <si>
    <t>Emission Benefits</t>
  </si>
  <si>
    <t>Total Value of Emission Benefits</t>
  </si>
  <si>
    <t>Operating Cost Benefits</t>
  </si>
  <si>
    <t>Total Operating Cost Benefits</t>
  </si>
  <si>
    <t>Discount Rate</t>
  </si>
  <si>
    <t>percent</t>
  </si>
  <si>
    <t>Project Benefits</t>
  </si>
  <si>
    <t>CapEx - Schedule</t>
  </si>
  <si>
    <t>BCA</t>
  </si>
  <si>
    <t>Benefit Cost Ratio</t>
  </si>
  <si>
    <t>NPV - Total Benefits</t>
  </si>
  <si>
    <t>Corridor Safety Costs</t>
  </si>
  <si>
    <t>Crash Costs at Crossings</t>
  </si>
  <si>
    <t>Benefit Cost Summary</t>
  </si>
  <si>
    <t>Property Values</t>
  </si>
  <si>
    <t>Residential</t>
  </si>
  <si>
    <t>Category</t>
  </si>
  <si>
    <t xml:space="preserve">Residual Value </t>
  </si>
  <si>
    <t>Economic Competiveness</t>
  </si>
  <si>
    <t xml:space="preserve">Safety </t>
  </si>
  <si>
    <t>Environmental Sustainability</t>
  </si>
  <si>
    <t xml:space="preserve">Total Benefits </t>
  </si>
  <si>
    <t>Project Cost</t>
  </si>
  <si>
    <t>Inbound Rail Ton per Container</t>
  </si>
  <si>
    <t>Inbound Rail Value per Ton</t>
  </si>
  <si>
    <t>Inbound Average Contaner train</t>
  </si>
  <si>
    <t>Inbound Percent Full Containers</t>
  </si>
  <si>
    <t>VOT</t>
  </si>
  <si>
    <t>Emission</t>
  </si>
  <si>
    <t>Value of Time Esclation Factor</t>
  </si>
  <si>
    <t>CO2 Eslacation Factor</t>
  </si>
  <si>
    <t>Quality of Life - Excluding Economic Competiveness</t>
  </si>
  <si>
    <t>Build Cost</t>
  </si>
  <si>
    <t>No-Build Cost</t>
  </si>
  <si>
    <t>Project Crash Cost Reduction - Build</t>
  </si>
  <si>
    <t>Total No-Build Operating Cost</t>
  </si>
  <si>
    <t>hours</t>
  </si>
  <si>
    <t>factor</t>
  </si>
  <si>
    <t>trains</t>
  </si>
  <si>
    <t>Pounds per ton</t>
  </si>
  <si>
    <t>lb/ton</t>
  </si>
  <si>
    <t>Grams per ton</t>
  </si>
  <si>
    <t>g/ton</t>
  </si>
  <si>
    <t>CROSSING DATA</t>
  </si>
  <si>
    <t>CLOSURE ASSUMPTIONS</t>
  </si>
  <si>
    <t>PROJECT COST AND DESIGN LIFE</t>
  </si>
  <si>
    <t>PROPERTY VALUE CHANGE</t>
  </si>
  <si>
    <t>AUXILLARY INPUTS</t>
  </si>
  <si>
    <t>CAPEX DATA</t>
  </si>
  <si>
    <t>TRAFFIC DATA</t>
  </si>
  <si>
    <t>ESCALATION</t>
  </si>
  <si>
    <t>Value of Time Escalation</t>
  </si>
  <si>
    <t>Source: https://www.eia.gov/petroleum/gasdiesel/, Accessed 11/28/16</t>
  </si>
  <si>
    <t>Discount</t>
  </si>
  <si>
    <t>Base year</t>
  </si>
  <si>
    <t>Discount Factor</t>
  </si>
  <si>
    <t>Multiplier</t>
  </si>
  <si>
    <t>Discounted Residual Value - Engineering</t>
  </si>
  <si>
    <t>Residual Value - ROW</t>
  </si>
  <si>
    <t>Remaining Value ROW</t>
  </si>
  <si>
    <t>Discounted Residual Value - ROW</t>
  </si>
  <si>
    <t>Discounted Crash Cost Reductions</t>
  </si>
  <si>
    <t>Discounted Total Value of Time Benefits</t>
  </si>
  <si>
    <t>Emmision Benefits</t>
  </si>
  <si>
    <t>Discounted Emmision Benefits</t>
  </si>
  <si>
    <t>Operating Costs</t>
  </si>
  <si>
    <t>Discounted Operating Costs</t>
  </si>
  <si>
    <t>Discounted CapEx</t>
  </si>
  <si>
    <t>AADT - Montebello Blvd - Auto</t>
  </si>
  <si>
    <t>AADT - Montebello Blvd - Truck</t>
  </si>
  <si>
    <t>AADT - Montebello Blvd - Total</t>
  </si>
  <si>
    <t>Rail Infrastructure Damage - PDO Crash</t>
  </si>
  <si>
    <t>Rail Equipment Damage - PDO Crash</t>
  </si>
  <si>
    <t>Vehicle Property Damage - PDO Crash</t>
  </si>
  <si>
    <t>Value of Travel Time</t>
  </si>
  <si>
    <t xml:space="preserve"> </t>
  </si>
  <si>
    <t>Average Injury per PDO Crash</t>
  </si>
  <si>
    <t>Project Crash Cost Reduction - No Build</t>
  </si>
  <si>
    <t>Crash Modification Factor - Montebello Blvd</t>
  </si>
  <si>
    <t>K - Montebello Blvd</t>
  </si>
  <si>
    <t>EI - Montebello Blvd</t>
  </si>
  <si>
    <t>MT - Montebello Blvd</t>
  </si>
  <si>
    <t>DT - Montebello Blvd</t>
  </si>
  <si>
    <t>HP - Montebello Blvd</t>
  </si>
  <si>
    <t>MS - Montebello Blvd</t>
  </si>
  <si>
    <t>HT - Montebello Blvd</t>
  </si>
  <si>
    <t>HL - Montebello Blvd</t>
  </si>
  <si>
    <t>WDG - Montebello Blvd</t>
  </si>
  <si>
    <t>a - Montebello Blvd</t>
  </si>
  <si>
    <t>Share</t>
  </si>
  <si>
    <t>AADT share - Montebello Blvd - Auto</t>
  </si>
  <si>
    <t>AADT share - Montebello Blvd - Truck</t>
  </si>
  <si>
    <t>Average Fatality per Fatal Crash - Auto</t>
  </si>
  <si>
    <t>Average Fatality per Fatal Crash - Truck</t>
  </si>
  <si>
    <t>Average Injury per Fatal Crash - Auto</t>
  </si>
  <si>
    <t>Average Injury per Fatal Crash - Truck</t>
  </si>
  <si>
    <t>Average injury per Injury Crash - Commuter</t>
  </si>
  <si>
    <t>Freight train share of train traffic</t>
  </si>
  <si>
    <t>Average Injury per Injury Crash - Auto</t>
  </si>
  <si>
    <t>Average Injury per Injury Crash - Truck</t>
  </si>
  <si>
    <t>Average Injury per Injury Crash - Freight</t>
  </si>
  <si>
    <t>Pedestrian Crash</t>
  </si>
  <si>
    <t>Historical number of fatal crashes in 30 years - Pedestrian</t>
  </si>
  <si>
    <t>#</t>
  </si>
  <si>
    <t>Expected Fatality Cost of a Pedestrian Crash</t>
  </si>
  <si>
    <t>Net Present Value (2017)</t>
  </si>
  <si>
    <t>Passenger time cost - Montebello Blvd - Truck</t>
  </si>
  <si>
    <t>Passenger time cost - Montebello Blvd - Auto</t>
  </si>
  <si>
    <t>Truck + Bus</t>
  </si>
  <si>
    <t>Highway Diversion Time - Trucks - Fatal - Montebello Blvd</t>
  </si>
  <si>
    <t>Highway Diversion Time - Vehicles - Fatal - Montebello Blvd</t>
  </si>
  <si>
    <t>Highway Diversion Time - Trucks - Non-Fatal - Montebello Blvd</t>
  </si>
  <si>
    <t>Highway Diversion Time - Vehicles - Non-Fatal - Montebello Blvd</t>
  </si>
  <si>
    <t>Total Truck Driver - Value of Time - Fatal - Montebello Blvd</t>
  </si>
  <si>
    <t>Total Truck Driver - Value of Time - Non-Fatal - Montebello Blvd</t>
  </si>
  <si>
    <t>Total Vehicle Passenger - Value of Time - Fatal - Montebello Blvd</t>
  </si>
  <si>
    <t>Table</t>
  </si>
  <si>
    <t>Secondary effect Allocation Factor - Montebello Blvd</t>
  </si>
  <si>
    <t>Secondary effect Allocation Factor - Other crossings</t>
  </si>
  <si>
    <t>Other Crossings</t>
  </si>
  <si>
    <t>AADT - Vail Avenue - Auto</t>
  </si>
  <si>
    <t>AADT - Vail Avenue - Truck</t>
  </si>
  <si>
    <t>AADT - Vail Avenue - Total</t>
  </si>
  <si>
    <t>AADT - Maple Avenue - Auto</t>
  </si>
  <si>
    <t>AADT - Maple Avenue - Truck</t>
  </si>
  <si>
    <t>AADT - Maple Avenue - Total</t>
  </si>
  <si>
    <t>AADT - Greenwood Avenue - Auto</t>
  </si>
  <si>
    <t>AADT - Greenwood Avenue - Truck</t>
  </si>
  <si>
    <t>AADT - Greenwood Avenue - Total</t>
  </si>
  <si>
    <t>Delay and Diversion Time - Montebello</t>
  </si>
  <si>
    <t>Delay and Diversion Time - Other Crossings</t>
  </si>
  <si>
    <t>Highway Diversion Time - Auto - Fatal - Other Crossings</t>
  </si>
  <si>
    <t>Highway Diversion Time - Truck - Fatal - Other Crossings</t>
  </si>
  <si>
    <t>Highway Diversion Time - Auto - Non-Fatal - Other Crossings</t>
  </si>
  <si>
    <t>Highway Diversion Time - Truck - Non-Fatal - Other Crossings</t>
  </si>
  <si>
    <t>Total Vehicle Passenger Time - Fatal - Montebello Blvd</t>
  </si>
  <si>
    <t>Total Vehicle Passenger - Value of Time - Non-Fatal - Montebello Blvd</t>
  </si>
  <si>
    <t>Total Vehicle Passenger Time - Fatal - Other Crossings</t>
  </si>
  <si>
    <t>Total Vehicle Passenger - Value of Time - Fatal - Other Crossings</t>
  </si>
  <si>
    <t>Total Vehicle Passenger - Value of Time - Non-Fatal - Other Crossings</t>
  </si>
  <si>
    <t>Total Truck Driver Time - Fatal - Montebello Blvd</t>
  </si>
  <si>
    <t>Total Truck Driver - Value of Time - Non-Fatal - Other Crossings</t>
  </si>
  <si>
    <t>Total Truck Driver Time - Fatal - Other Crossings</t>
  </si>
  <si>
    <t>Total Truck Driver - Value of Time - Fatal - Other Crossings</t>
  </si>
  <si>
    <t>Total Value of Time - Fatal Crash - Other Crossings</t>
  </si>
  <si>
    <t>Total Value of Time - Non-Fatal Crash - Other Crossings</t>
  </si>
  <si>
    <t>Fatal Crash Cost - Montebello Blvd - No build - Value of Time</t>
  </si>
  <si>
    <t>Injury Crash Cost - Montebello Blvd - No build - Value of Time</t>
  </si>
  <si>
    <t>PDO Crash Cost - Montebello Blvd - No build - Value of Time</t>
  </si>
  <si>
    <t>Expected Cost of a Given Crash - Value of Time</t>
  </si>
  <si>
    <t>Expected Crash Cost - Value of Time</t>
  </si>
  <si>
    <t>Expected PDO Cost of a Given Crash - Value of Time</t>
  </si>
  <si>
    <t>Expected Injury Cost of a Given Crash - Value of Time</t>
  </si>
  <si>
    <t>Expected Fatality Cost of a Given Crash - Value of Time</t>
  </si>
  <si>
    <t>Expected Cost of A Crash - Given a Crash -  Value of Time</t>
  </si>
  <si>
    <t>Project Crash Cost Reduction - Crash Cost</t>
  </si>
  <si>
    <t>Crash Cost</t>
  </si>
  <si>
    <t>Expected Crash Cost - Montebello Blvd - Build</t>
  </si>
  <si>
    <t>Montebello Blvd - Crash Cost Reduction - Value of Time</t>
  </si>
  <si>
    <t>Project Crash Cost Reduction - Value of Time</t>
  </si>
  <si>
    <t>Value of Time - Other Crossings</t>
  </si>
  <si>
    <t>Value of Time - Montebello</t>
  </si>
  <si>
    <t>Value of Time - Cargo</t>
  </si>
  <si>
    <t>Value of Time - Rail Operator</t>
  </si>
  <si>
    <t>Truck Cargo - Montebello</t>
  </si>
  <si>
    <t>Truck Cargo - Other Crossings</t>
  </si>
  <si>
    <t>Highway Diversion - Time Value of Cargo - Truck - Non-Fatal - Montebello Blvd</t>
  </si>
  <si>
    <t>Highway Diversion - Time Value of Cargo - Truck - Fatal - Montebello Blvd</t>
  </si>
  <si>
    <t>Highway Diversion - Time Value of Cargo - Truck - Fatal - Other Crossings</t>
  </si>
  <si>
    <t>Highway Diversion - Time Value of Cargo - Truck - Non-Fatal - Other Crossings</t>
  </si>
  <si>
    <t>Secondary Effect Costs - Montebello</t>
  </si>
  <si>
    <t>Secondary Effect Costs - Other</t>
  </si>
  <si>
    <t>Secondary Effect Cost of Fatal Crash - Highway - Montebello Blvd</t>
  </si>
  <si>
    <t>Secondary Effect Cost of Fatal Crash - Montebello Blvd</t>
  </si>
  <si>
    <t>Secondary Effect Cost of Fatal Crash - Highway - Other Crossings</t>
  </si>
  <si>
    <t>Secondary Effect Cost of Non-Fatal Crash - Highway - Other Crossings</t>
  </si>
  <si>
    <t>Congestion Cost of Cargo - Montebello Blvd - Truck</t>
  </si>
  <si>
    <t>NPV - Total Operating Cost Benefits</t>
  </si>
  <si>
    <t>NPV - Total Value of Emission Benefits</t>
  </si>
  <si>
    <t>NPV - Total Value of Time Benefits</t>
  </si>
  <si>
    <t>NPV - Project Crash Cost Reduction - Value of Time</t>
  </si>
  <si>
    <t>NPV - Project Crash Cost Reduction - Crash Cost</t>
  </si>
  <si>
    <t>NPV - Residual Value - ROW</t>
  </si>
  <si>
    <t>NPV - Residual Value - Engineering</t>
  </si>
  <si>
    <t>Total Rail Delay Time - Fatal - Montebello Blvd</t>
  </si>
  <si>
    <t>Total Rail Delay Time - Non-Fatal - Montebello Blvd</t>
  </si>
  <si>
    <t>Rail Time Value of Cargo - Fatal - Montebello Blvd</t>
  </si>
  <si>
    <t>Rail Time Value of Cargo - Non-Fatal - Montebello Blvd</t>
  </si>
  <si>
    <t>Total Value of Rail Operator Time - Fatal - Montebello Blvd</t>
  </si>
  <si>
    <t>Total Value of Rail Operator Time - Non-Fatal - Montebello Blvd</t>
  </si>
  <si>
    <t>Primary Effect Cost of Fatal Crash - Montebello Blvd</t>
  </si>
  <si>
    <t>Primary Effect Cost of Injury Crash - Montebello Blvd</t>
  </si>
  <si>
    <t>Secondary Effect Cost of Non-Fatal Crash - Highway - Montebello Blvd</t>
  </si>
  <si>
    <t>Secondary Effect Cost of Non-Fatal Crash - Montebello Blvd</t>
  </si>
  <si>
    <t>Fatal Crash Cost - Montebello Blvd - No build</t>
  </si>
  <si>
    <t>Injury Crash Cost - Montebello Blvd - No build</t>
  </si>
  <si>
    <t>PDO Crash Cost - Montebello Blvd - No build</t>
  </si>
  <si>
    <t>Expected Fatality Cost of a Given Crash - Montebello Blvd</t>
  </si>
  <si>
    <t>Expected Injury Cost of a Given Crash - Montebello Blvd</t>
  </si>
  <si>
    <t>Expected PDO Cost of a Given Crash - Montebello Blvd</t>
  </si>
  <si>
    <t>Expected Cost of A Crash - Given a Crash - Montebello Blvd - No build</t>
  </si>
  <si>
    <t>Expected Crash Cost - Montebello Blvd - No build</t>
  </si>
  <si>
    <t>Train Traffic - Montebello Blvd</t>
  </si>
  <si>
    <t>BENEFIT COST ASSUMPTIONS</t>
  </si>
  <si>
    <t>Economic Outcome</t>
  </si>
  <si>
    <t>Mobility Outcome</t>
  </si>
  <si>
    <t>Safety Outcome</t>
  </si>
  <si>
    <t>Community / Environment Outcome</t>
  </si>
  <si>
    <t>Net Present Value</t>
  </si>
  <si>
    <t>Total delay time</t>
  </si>
  <si>
    <t>0.5 Miles</t>
  </si>
  <si>
    <t>1.0 Miles</t>
  </si>
  <si>
    <t>1.5 Miles</t>
  </si>
  <si>
    <t>2.0 Miles</t>
  </si>
  <si>
    <t>Real Property Consultation Report by Valentine Appraisal &amp; Associates</t>
  </si>
  <si>
    <t>For Reporting Purposes</t>
  </si>
  <si>
    <t>NPV - Total - Value of Time</t>
  </si>
  <si>
    <t>Non-Crash Related</t>
  </si>
  <si>
    <t>Crash Related</t>
  </si>
  <si>
    <t>MN Assumption</t>
  </si>
  <si>
    <t>Any crash at Montebello will block crossing</t>
  </si>
  <si>
    <t>50% chance of all crossings being blocked</t>
  </si>
  <si>
    <t>Bus Driver Value of Time</t>
  </si>
  <si>
    <t>TOTALTRN - Flat</t>
  </si>
  <si>
    <t>DAYTHRU - Flat</t>
  </si>
  <si>
    <t>TOTALSWT - Flat</t>
  </si>
  <si>
    <t>SCENARIOS</t>
  </si>
  <si>
    <t>Active Scenario Name</t>
  </si>
  <si>
    <t>Scenario Lookup</t>
  </si>
  <si>
    <t>Medium Traffic Growth</t>
  </si>
  <si>
    <t>Scenario 5</t>
  </si>
  <si>
    <t>TRAFFIC ASSUMPTIONS</t>
  </si>
  <si>
    <t>TOTALTRN - Low</t>
  </si>
  <si>
    <t>TOTALTRN - Medium</t>
  </si>
  <si>
    <t>TOTALTRN - High</t>
  </si>
  <si>
    <t>DAYTHRU - Low</t>
  </si>
  <si>
    <t>DAYTHRU - Medium</t>
  </si>
  <si>
    <t>DAYTHRU - High</t>
  </si>
  <si>
    <t>TOTALSWT - Low</t>
  </si>
  <si>
    <t>TOTALSWT - Medium</t>
  </si>
  <si>
    <t>TOTALSWT - High</t>
  </si>
  <si>
    <t>High Traffic Growth</t>
  </si>
  <si>
    <t>Flat Traffic Growth</t>
  </si>
  <si>
    <t>Low Traffic Growth</t>
  </si>
  <si>
    <t>Operations and Maintenance Costs</t>
  </si>
  <si>
    <t>Operations &amp; Maintenance</t>
  </si>
  <si>
    <t>Discounted O&amp;M</t>
  </si>
  <si>
    <t>NPV - Operations and Maintenance Costs</t>
  </si>
  <si>
    <t>Annual vehicle delay - Montebello Blvd - Travel Time</t>
  </si>
  <si>
    <t>Annual truck delay - Montebello Blvd - Travel Time</t>
  </si>
  <si>
    <t>Travel Time</t>
  </si>
  <si>
    <t>Delay</t>
  </si>
  <si>
    <t>Annual vehicle delay - Montebello Blvd - Delay Time</t>
  </si>
  <si>
    <t>Annual truck delay - Montebello Blvd - Delay Time</t>
  </si>
  <si>
    <t>Passenger time cost - Travel Time - Auto</t>
  </si>
  <si>
    <t>Passenger time cost - Delay Time - Auto</t>
  </si>
  <si>
    <t>Time</t>
  </si>
  <si>
    <t>Cargo</t>
  </si>
  <si>
    <t>Passenger time cost - Travel Time - Truck</t>
  </si>
  <si>
    <t>Passenger time cost - Delay Time - Truck</t>
  </si>
  <si>
    <t>Total Number of Housing Units in 0.5 - 1.0 Radius - Residential</t>
  </si>
  <si>
    <t>Total Number of Housing Units in 1.0 - 1.5 Radius - Residential</t>
  </si>
  <si>
    <t>Total Number of Housing Units in 1.5 - 2.0 Radius - Residential</t>
  </si>
  <si>
    <t>Noise Reduction Willingness to Pay - Residential - 1.5-2.0 mile</t>
  </si>
  <si>
    <t>Noise Reduction Willingness to Pay - Residential - 1.0-1.5 mile</t>
  </si>
  <si>
    <t>Noise Reduction Willingness to Pay - Residential - 0.5-1.0 mile</t>
  </si>
  <si>
    <t>Noise Reduction Willingness to Pay - Residential - 0.0-0.5 mile</t>
  </si>
  <si>
    <t>Total Number of Housing Units in 0.0-0.5 Radius - Residential</t>
  </si>
  <si>
    <t>MN Calculations based on USDOT Debrief</t>
  </si>
  <si>
    <t>count</t>
  </si>
  <si>
    <t>Noise Reduction WPT</t>
  </si>
  <si>
    <t>Noise Reduction Benefits - 0.0-0.5 Mile</t>
  </si>
  <si>
    <t>Noise Reduction Benefits - 0.5-1.0 Mile</t>
  </si>
  <si>
    <t>Noise Reduction Benefits - 1.0-1.5 Mile</t>
  </si>
  <si>
    <t>Noise Reduction Benefits - 1.5-2.0 Mile</t>
  </si>
  <si>
    <t>Total Noise Reduction Benefits</t>
  </si>
  <si>
    <t>NPV - Noise Reduction Benefits</t>
  </si>
  <si>
    <t>No-build - AM - Total Distance - 2022</t>
  </si>
  <si>
    <t>Miles</t>
  </si>
  <si>
    <t>No-build - AM - Total Distance - 2045</t>
  </si>
  <si>
    <t>No-build - AM - Total Travel Time - 2022</t>
  </si>
  <si>
    <t>No-build - AM - Total Travel Time - 2045</t>
  </si>
  <si>
    <t>No-build - PM - Total Distance - 2022</t>
  </si>
  <si>
    <t>No-build - PM - Total Distance - 2045</t>
  </si>
  <si>
    <t>No-build - PM - Total Travel Time - 2022</t>
  </si>
  <si>
    <t>No-build - PM - Total Travel Time - 2045</t>
  </si>
  <si>
    <t>Build - AM - Total Distance - 2022</t>
  </si>
  <si>
    <t>Build - AM - Total Distance - 2045</t>
  </si>
  <si>
    <t>Build - AM - Total Travel Time - 2022</t>
  </si>
  <si>
    <t>Build - AM - Total Travel Time - 2045</t>
  </si>
  <si>
    <t>Build - PM - Total Distance - 2022</t>
  </si>
  <si>
    <t>Build - PM - Total Distance - 2045</t>
  </si>
  <si>
    <t>Build - PM - Total Travel Time - 2022</t>
  </si>
  <si>
    <t>Build - PM - Total Travel Time - 2045</t>
  </si>
  <si>
    <t>No-build - Total Distance - 2045</t>
  </si>
  <si>
    <t>No-build - Total Distance</t>
  </si>
  <si>
    <t>Build - Total Distance - 2022</t>
  </si>
  <si>
    <t>No-build - Total Distance - 2022</t>
  </si>
  <si>
    <t>No-build - Total Travel Time - 2022</t>
  </si>
  <si>
    <t>No-build - Total Travel Time - 2045</t>
  </si>
  <si>
    <t>No-build - Total Travel Time</t>
  </si>
  <si>
    <t>Build - Total Travel Time - 2022</t>
  </si>
  <si>
    <t>Build - Total Travel Time - 2045</t>
  </si>
  <si>
    <t>No-build - AM - Total Delay Time - 2022</t>
  </si>
  <si>
    <t>No-build - AM - Total Delay Time - 2045</t>
  </si>
  <si>
    <t>No-build - PM - Total Delay Time - 2022</t>
  </si>
  <si>
    <t>No-build - PM - Total Delay Time - 2045</t>
  </si>
  <si>
    <t>Build - AM - Total Delay Time - 2022</t>
  </si>
  <si>
    <t>Build - AM - Total Delay Time - 2045</t>
  </si>
  <si>
    <t>Build - PM - Total Delay Time - 2022</t>
  </si>
  <si>
    <t>Build - PM - Total Delay Time - 2045</t>
  </si>
  <si>
    <t>No-build -  Total Delay Time - 2022</t>
  </si>
  <si>
    <t>No-build - Total Delay Time - 2045</t>
  </si>
  <si>
    <t>No-build - Total Delay Time</t>
  </si>
  <si>
    <t>Build - Total Travel Time</t>
  </si>
  <si>
    <t>Build - Total Delay Time - 2022</t>
  </si>
  <si>
    <t>Build - Total Delay Time - 2045</t>
  </si>
  <si>
    <t>Build - Total Delay Time</t>
  </si>
  <si>
    <t>Build - Total Distance</t>
  </si>
  <si>
    <t>Build - Travel Time per Mile</t>
  </si>
  <si>
    <t>hrs/mile</t>
  </si>
  <si>
    <t>Build - Delay Per Mile</t>
  </si>
  <si>
    <t>hrs/miles</t>
  </si>
  <si>
    <t>Daily Travel Time Saving</t>
  </si>
  <si>
    <t>Daily Delay Time Saving</t>
  </si>
  <si>
    <t>Percent Truck</t>
  </si>
  <si>
    <t>Daily Travel Time Saving - Tucks</t>
  </si>
  <si>
    <t>Daily Travel Time Saving - Autos</t>
  </si>
  <si>
    <t>Daily Delay Time Saving - Tucks</t>
  </si>
  <si>
    <t>Daily Delay Time Saving - Autos</t>
  </si>
  <si>
    <t>Delay Emission Reduction</t>
  </si>
  <si>
    <t>Trucks</t>
  </si>
  <si>
    <t>Operating Cost Savings</t>
  </si>
  <si>
    <t>Valua of Time</t>
  </si>
  <si>
    <t>Total Travel Time Saving -  Value of Time</t>
  </si>
  <si>
    <t>Value of Travel Time Saved</t>
  </si>
  <si>
    <t>Health cost of transportation emissions - Montebello Blvd - Autos</t>
  </si>
  <si>
    <t>Health cost of transportation emissions - Montebello Blvd - Trucks</t>
  </si>
  <si>
    <t>Emission Savings</t>
  </si>
  <si>
    <t>Montebello Grade Separation – SimTraffic Simulation Summary Memo</t>
  </si>
  <si>
    <t>Outbound Average Container per Train</t>
  </si>
  <si>
    <t>https://www.transportation.gov/sites/dot.gov/files/docs/mission/office-policy/transportation-policy/14091/benefit-cost-analysis-guidance-2018.pdf</t>
  </si>
  <si>
    <t>Noise Reduction Benefits</t>
  </si>
  <si>
    <t>Los Angeles County 2010 Congestion Management Plan (CMP)</t>
  </si>
  <si>
    <t>Injury Value of Life - Severity Unkown</t>
  </si>
  <si>
    <t>Cost per mile - Automobile</t>
  </si>
  <si>
    <t>Cost per mile - Truck</t>
  </si>
  <si>
    <t>Highway emission factor (Automobile) - PM25</t>
  </si>
  <si>
    <t>Highway emission factor (Truck) - PM25</t>
  </si>
  <si>
    <t>Source: California Air Resources Board, EMFAC 2014</t>
  </si>
  <si>
    <t>BUDGET INFORMATION form</t>
  </si>
  <si>
    <t>Operating cost - Auto - Montebello Blvd</t>
  </si>
  <si>
    <t>Operating cost - Truck - Montebello Blvd</t>
  </si>
  <si>
    <t>http://www.dot.ca.gov/hq/tpp/offices/eab/benefit_cost/LCBCA-economic_parameters.html</t>
  </si>
  <si>
    <t>Cost of Carbon</t>
  </si>
  <si>
    <t>Health cost of transportation emissions - Carbon</t>
  </si>
  <si>
    <t>Health cost of transportation emissions - CO</t>
  </si>
  <si>
    <t xml:space="preserve">Health cost of transportation emissions - CO2 </t>
  </si>
  <si>
    <t>Health cost of transportation emissions - NOx</t>
  </si>
  <si>
    <t>Health cost of transportation emissions - PM25</t>
  </si>
  <si>
    <t>Health cost of transportation emissions - SOx</t>
  </si>
  <si>
    <t>Health cost of transportation emissions - VOC</t>
  </si>
  <si>
    <t>Future Maintenance Cost</t>
  </si>
  <si>
    <t>Share of Montebello</t>
  </si>
  <si>
    <t xml:space="preserve">% </t>
  </si>
  <si>
    <t>Cost Classification</t>
  </si>
  <si>
    <t>1. Administrative and legal expenses</t>
  </si>
  <si>
    <t>2. Land, structures, rights-of-way, appraisals, etc.</t>
  </si>
  <si>
    <t>3. Relocation expenses and payments</t>
  </si>
  <si>
    <t>4. Architectural and engineering fees</t>
  </si>
  <si>
    <t>5. Other architectural and engineering fees</t>
  </si>
  <si>
    <t>6. Project inspection fees</t>
  </si>
  <si>
    <t>7. Site work</t>
  </si>
  <si>
    <t>8. Demolition and removal</t>
  </si>
  <si>
    <t>9. Construction</t>
  </si>
  <si>
    <t>10. Equipment</t>
  </si>
  <si>
    <t>11. Miscellaneous</t>
  </si>
  <si>
    <t>12. SUBTOTAL (sum of lines 1-11)</t>
  </si>
  <si>
    <t>14. SUBTOTAL</t>
  </si>
  <si>
    <t>15. Project (program) income</t>
  </si>
  <si>
    <t>16. TOTAL PROJECT COSTS (subtract #15 from #14)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</si>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</sst>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 mmm\ yyyy_);\(###0\);&quot;-  &quot;;&quot; &quot;@&quot; &quot;"/>
    <numFmt numFmtId="165" formatCode="#,##0_);\(#,##0\);&quot;-  &quot;;&quot; &quot;@"/>
    <numFmt numFmtId="166" formatCode="#,##0_);\(#,##0\);&quot;-  &quot;;&quot; &quot;@&quot; &quot;"/>
    <numFmt numFmtId="167" formatCode="0.00%_);\-0.00%_);&quot;-  &quot;;&quot; &quot;@&quot; &quot;"/>
    <numFmt numFmtId="168" formatCode="#,##0.0000_);\(#,##0.0000\);&quot;-  &quot;;&quot; &quot;@&quot; &quot;"/>
    <numFmt numFmtId="169" formatCode="dd\ mmm\ yy_);\(###0\);&quot;-  &quot;;&quot; &quot;@&quot; &quot;"/>
    <numFmt numFmtId="170" formatCode="###0_);\(###0\);&quot;-  &quot;;&quot; &quot;@&quot; &quot;"/>
    <numFmt numFmtId="171" formatCode="#,##0.000_);\(#,##0.000\);&quot;-  &quot;;&quot; &quot;@&quot; &quot;"/>
    <numFmt numFmtId="172" formatCode="#,##0.00_);\(#,##0.00\);&quot;-  &quot;;&quot; &quot;@&quot; &quot;"/>
    <numFmt numFmtId="173" formatCode="#,##0.0_);\(#,##0.0\);&quot;-  &quot;;&quot; &quot;@&quot; &quot;"/>
    <numFmt numFmtId="174" formatCode="#,##0.00000_);\(#,##0.00000\);&quot;-  &quot;;&quot; &quot;@&quot; &quot;"/>
    <numFmt numFmtId="175" formatCode="#,##0.000000_);\(#,##0.000000\);&quot;-  &quot;;&quot; &quot;@&quot; &quot;"/>
    <numFmt numFmtId="176" formatCode="_(&quot;$&quot;* #,##0_);_(&quot;$&quot;* \(#,##0\);_(&quot;$&quot;* &quot;-&quot;??_);_(@_)"/>
    <numFmt numFmtId="177" formatCode="_(* #,##0_);_(* \(#,##0\);_(* &quot;-&quot;??_);_(@_)"/>
    <numFmt numFmtId="178" formatCode="_(* #,##0.0_);_(* \(#,##0.0\);_(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D92B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medium">
        <color rgb="FFF79646"/>
      </left>
      <right/>
      <top style="medium">
        <color rgb="FFF79646"/>
      </top>
      <bottom style="medium">
        <color rgb="FFF79646"/>
      </bottom>
      <diagonal/>
    </border>
    <border>
      <left/>
      <right style="medium">
        <color rgb="FFF79646"/>
      </right>
      <top style="medium">
        <color rgb="FFF79646"/>
      </top>
      <bottom style="medium">
        <color rgb="FFF79646"/>
      </bottom>
      <diagonal/>
    </border>
    <border>
      <left style="medium">
        <color rgb="FFFABF8F"/>
      </left>
      <right style="medium">
        <color rgb="FFFABF8F"/>
      </right>
      <top/>
      <bottom style="medium">
        <color rgb="FFFABF8F"/>
      </bottom>
      <diagonal/>
    </border>
    <border>
      <left/>
      <right style="medium">
        <color rgb="FFFABF8F"/>
      </right>
      <top/>
      <bottom style="medium">
        <color rgb="FFFABF8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166" fontId="0" fillId="0" borderId="0" applyFont="0" applyFill="0" applyBorder="0" applyProtection="0">
      <alignment vertical="top"/>
    </xf>
    <xf numFmtId="43" fontId="1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0" fontId="1" fillId="0" borderId="0"/>
    <xf numFmtId="164" fontId="8" fillId="0" borderId="0" applyFont="0" applyFill="0" applyBorder="0" applyProtection="0">
      <alignment vertical="top"/>
    </xf>
    <xf numFmtId="165" fontId="8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  <xf numFmtId="170" fontId="1" fillId="0" borderId="0" applyFont="0" applyFill="0" applyBorder="0" applyProtection="0">
      <alignment vertical="top"/>
    </xf>
    <xf numFmtId="166" fontId="18" fillId="0" borderId="0" applyNumberForma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8" applyNumberFormat="0" applyAlignment="0" applyProtection="0"/>
    <xf numFmtId="0" fontId="31" fillId="13" borderId="9" applyNumberFormat="0" applyAlignment="0" applyProtection="0"/>
    <xf numFmtId="0" fontId="32" fillId="13" borderId="8" applyNumberFormat="0" applyAlignment="0" applyProtection="0"/>
    <xf numFmtId="0" fontId="33" fillId="0" borderId="10" applyNumberFormat="0" applyFill="0" applyAlignment="0" applyProtection="0"/>
    <xf numFmtId="0" fontId="2" fillId="14" borderId="11" applyNumberFormat="0" applyAlignment="0" applyProtection="0"/>
    <xf numFmtId="0" fontId="3" fillId="0" borderId="0" applyNumberFormat="0" applyFill="0" applyBorder="0" applyAlignment="0" applyProtection="0"/>
    <xf numFmtId="0" fontId="1" fillId="15" borderId="12" applyNumberFormat="0" applyFont="0" applyAlignment="0" applyProtection="0"/>
    <xf numFmtId="0" fontId="34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" fillId="39" borderId="0" applyNumberFormat="0" applyBorder="0" applyAlignment="0" applyProtection="0"/>
    <xf numFmtId="0" fontId="1" fillId="0" borderId="0"/>
    <xf numFmtId="0" fontId="35" fillId="0" borderId="0" applyNumberFormat="0" applyFill="0" applyBorder="0" applyAlignment="0" applyProtection="0"/>
  </cellStyleXfs>
  <cellXfs count="262">
    <xf numFmtId="166" fontId="0" fillId="0" borderId="0" xfId="0">
      <alignment vertical="top"/>
    </xf>
    <xf numFmtId="0" fontId="6" fillId="0" borderId="0" xfId="3" applyFont="1"/>
    <xf numFmtId="0" fontId="4" fillId="0" borderId="0" xfId="3" applyFont="1"/>
    <xf numFmtId="0" fontId="7" fillId="0" borderId="0" xfId="3" applyFont="1"/>
    <xf numFmtId="0" fontId="1" fillId="0" borderId="0" xfId="3"/>
    <xf numFmtId="166" fontId="0" fillId="0" borderId="0" xfId="0" applyAlignment="1">
      <alignment vertical="top"/>
    </xf>
    <xf numFmtId="0" fontId="4" fillId="0" borderId="0" xfId="3" applyFont="1" applyAlignment="1">
      <alignment horizontal="center"/>
    </xf>
    <xf numFmtId="166" fontId="0" fillId="2" borderId="0" xfId="0" applyFill="1" applyAlignment="1">
      <alignment vertical="top"/>
    </xf>
    <xf numFmtId="43" fontId="8" fillId="0" borderId="0" xfId="1" applyFont="1" applyAlignment="1">
      <alignment vertical="top"/>
    </xf>
    <xf numFmtId="43" fontId="9" fillId="0" borderId="0" xfId="1" applyFont="1" applyFill="1" applyAlignment="1">
      <alignment vertical="top"/>
    </xf>
    <xf numFmtId="43" fontId="1" fillId="0" borderId="0" xfId="1" applyFont="1" applyFill="1" applyAlignment="1">
      <alignment vertical="top"/>
    </xf>
    <xf numFmtId="0" fontId="4" fillId="0" borderId="0" xfId="3" applyFont="1" applyFill="1"/>
    <xf numFmtId="0" fontId="7" fillId="0" borderId="0" xfId="3" applyFont="1" applyFill="1"/>
    <xf numFmtId="0" fontId="1" fillId="0" borderId="0" xfId="3" applyFill="1"/>
    <xf numFmtId="0" fontId="2" fillId="4" borderId="0" xfId="3" applyFont="1" applyFill="1"/>
    <xf numFmtId="166" fontId="4" fillId="0" borderId="0" xfId="0" applyFont="1">
      <alignment vertical="top"/>
    </xf>
    <xf numFmtId="166" fontId="7" fillId="0" borderId="0" xfId="0" applyFont="1">
      <alignment vertical="top"/>
    </xf>
    <xf numFmtId="166" fontId="1" fillId="0" borderId="0" xfId="0" applyFont="1">
      <alignment vertical="top"/>
    </xf>
    <xf numFmtId="166" fontId="9" fillId="0" borderId="0" xfId="0" applyFont="1" applyFill="1">
      <alignment vertical="top"/>
    </xf>
    <xf numFmtId="166" fontId="11" fillId="0" borderId="0" xfId="0" applyFont="1" applyFill="1">
      <alignment vertical="top"/>
    </xf>
    <xf numFmtId="169" fontId="11" fillId="0" borderId="0" xfId="0" applyNumberFormat="1" applyFont="1" applyFill="1">
      <alignment vertical="top"/>
    </xf>
    <xf numFmtId="166" fontId="1" fillId="0" borderId="0" xfId="3" applyNumberFormat="1"/>
    <xf numFmtId="169" fontId="0" fillId="0" borderId="0" xfId="0" applyNumberFormat="1">
      <alignment vertical="top"/>
    </xf>
    <xf numFmtId="169" fontId="4" fillId="0" borderId="0" xfId="0" applyNumberFormat="1" applyFont="1">
      <alignment vertical="top"/>
    </xf>
    <xf numFmtId="169" fontId="7" fillId="0" borderId="0" xfId="0" applyNumberFormat="1" applyFont="1">
      <alignment vertical="top"/>
    </xf>
    <xf numFmtId="169" fontId="1" fillId="0" borderId="0" xfId="0" applyNumberFormat="1" applyFont="1">
      <alignment vertical="top"/>
    </xf>
    <xf numFmtId="169" fontId="1" fillId="0" borderId="0" xfId="3" applyNumberFormat="1"/>
    <xf numFmtId="169" fontId="12" fillId="0" borderId="0" xfId="0" applyNumberFormat="1" applyFont="1">
      <alignment vertical="top"/>
    </xf>
    <xf numFmtId="169" fontId="13" fillId="0" borderId="0" xfId="0" applyNumberFormat="1" applyFont="1">
      <alignment vertical="top"/>
    </xf>
    <xf numFmtId="169" fontId="3" fillId="0" borderId="0" xfId="0" applyNumberFormat="1" applyFont="1">
      <alignment vertical="top"/>
    </xf>
    <xf numFmtId="166" fontId="12" fillId="0" borderId="0" xfId="0" applyFont="1">
      <alignment vertical="top"/>
    </xf>
    <xf numFmtId="166" fontId="13" fillId="0" borderId="0" xfId="0" applyFont="1">
      <alignment vertical="top"/>
    </xf>
    <xf numFmtId="166" fontId="3" fillId="0" borderId="0" xfId="0" applyFont="1">
      <alignment vertical="top"/>
    </xf>
    <xf numFmtId="166" fontId="3" fillId="0" borderId="0" xfId="0" applyFont="1" applyFill="1">
      <alignment vertical="top"/>
    </xf>
    <xf numFmtId="166" fontId="3" fillId="5" borderId="0" xfId="0" applyFont="1" applyFill="1">
      <alignment vertical="top"/>
    </xf>
    <xf numFmtId="166" fontId="1" fillId="0" borderId="0" xfId="3" applyNumberFormat="1" applyFill="1"/>
    <xf numFmtId="166" fontId="9" fillId="3" borderId="0" xfId="0" applyFont="1" applyFill="1">
      <alignment vertical="top"/>
    </xf>
    <xf numFmtId="166" fontId="1" fillId="3" borderId="0" xfId="0" applyFont="1" applyFill="1">
      <alignment vertical="top"/>
    </xf>
    <xf numFmtId="166" fontId="11" fillId="0" borderId="0" xfId="0" applyFont="1">
      <alignment vertical="top"/>
    </xf>
    <xf numFmtId="169" fontId="11" fillId="0" borderId="0" xfId="0" applyNumberFormat="1" applyFont="1">
      <alignment vertical="top"/>
    </xf>
    <xf numFmtId="166" fontId="9" fillId="0" borderId="0" xfId="0" applyFont="1">
      <alignment vertical="top"/>
    </xf>
    <xf numFmtId="166" fontId="1" fillId="0" borderId="0" xfId="0" applyFont="1" applyFill="1">
      <alignment vertical="top"/>
    </xf>
    <xf numFmtId="166" fontId="14" fillId="0" borderId="0" xfId="0" applyFont="1" applyFill="1">
      <alignment vertical="top"/>
    </xf>
    <xf numFmtId="166" fontId="15" fillId="0" borderId="0" xfId="0" applyFont="1" applyFill="1">
      <alignment vertical="top"/>
    </xf>
    <xf numFmtId="166" fontId="0" fillId="6" borderId="0" xfId="0" applyFill="1">
      <alignment vertical="top"/>
    </xf>
    <xf numFmtId="168" fontId="0" fillId="0" borderId="0" xfId="6" applyFont="1">
      <alignment vertical="top"/>
    </xf>
    <xf numFmtId="174" fontId="0" fillId="0" borderId="0" xfId="0" applyNumberFormat="1">
      <alignment vertical="top"/>
    </xf>
    <xf numFmtId="175" fontId="0" fillId="0" borderId="0" xfId="0" applyNumberFormat="1">
      <alignment vertical="top"/>
    </xf>
    <xf numFmtId="175" fontId="0" fillId="6" borderId="0" xfId="0" applyNumberFormat="1" applyFill="1">
      <alignment vertical="top"/>
    </xf>
    <xf numFmtId="166" fontId="0" fillId="0" borderId="0" xfId="0" applyBorder="1" applyAlignment="1"/>
    <xf numFmtId="166" fontId="4" fillId="0" borderId="0" xfId="0" applyFont="1" applyBorder="1" applyAlignment="1"/>
    <xf numFmtId="10" fontId="4" fillId="0" borderId="0" xfId="0" applyNumberFormat="1" applyFont="1">
      <alignment vertical="top"/>
    </xf>
    <xf numFmtId="168" fontId="0" fillId="0" borderId="0" xfId="0" applyNumberFormat="1">
      <alignment vertical="top"/>
    </xf>
    <xf numFmtId="10" fontId="0" fillId="0" borderId="0" xfId="0" applyNumberFormat="1">
      <alignment vertical="top"/>
    </xf>
    <xf numFmtId="166" fontId="3" fillId="0" borderId="0" xfId="0" applyFont="1" applyBorder="1" applyAlignment="1"/>
    <xf numFmtId="10" fontId="3" fillId="0" borderId="0" xfId="0" applyNumberFormat="1" applyFont="1">
      <alignment vertical="top"/>
    </xf>
    <xf numFmtId="166" fontId="16" fillId="0" borderId="0" xfId="0" applyFont="1" applyFill="1">
      <alignment vertical="top"/>
    </xf>
    <xf numFmtId="166" fontId="17" fillId="0" borderId="0" xfId="0" applyFont="1" applyFill="1">
      <alignment vertical="top"/>
    </xf>
    <xf numFmtId="172" fontId="11" fillId="0" borderId="0" xfId="0" applyNumberFormat="1" applyFont="1" applyFill="1">
      <alignment vertical="top"/>
    </xf>
    <xf numFmtId="166" fontId="9" fillId="6" borderId="0" xfId="0" applyFont="1" applyFill="1">
      <alignment vertical="top"/>
    </xf>
    <xf numFmtId="0" fontId="18" fillId="0" borderId="0" xfId="9" applyNumberFormat="1" applyAlignment="1"/>
    <xf numFmtId="168" fontId="11" fillId="0" borderId="0" xfId="6" applyFont="1" applyFill="1">
      <alignment vertical="top"/>
    </xf>
    <xf numFmtId="0" fontId="1" fillId="6" borderId="0" xfId="3" applyFill="1"/>
    <xf numFmtId="10" fontId="1" fillId="0" borderId="0" xfId="3" applyNumberFormat="1"/>
    <xf numFmtId="0" fontId="11" fillId="0" borderId="0" xfId="3" applyFont="1"/>
    <xf numFmtId="168" fontId="1" fillId="0" borderId="0" xfId="6">
      <alignment vertical="top"/>
    </xf>
    <xf numFmtId="166" fontId="1" fillId="0" borderId="0" xfId="6" applyNumberFormat="1">
      <alignment vertical="top"/>
    </xf>
    <xf numFmtId="168" fontId="11" fillId="0" borderId="0" xfId="6" applyFont="1">
      <alignment vertical="top"/>
    </xf>
    <xf numFmtId="166" fontId="12" fillId="0" borderId="0" xfId="0" applyFont="1" applyFill="1">
      <alignment vertical="top"/>
    </xf>
    <xf numFmtId="166" fontId="13" fillId="0" borderId="0" xfId="0" applyFont="1" applyFill="1">
      <alignment vertical="top"/>
    </xf>
    <xf numFmtId="0" fontId="3" fillId="0" borderId="0" xfId="3" applyFont="1"/>
    <xf numFmtId="166" fontId="3" fillId="0" borderId="0" xfId="0" applyFont="1" applyAlignment="1">
      <alignment vertical="top"/>
    </xf>
    <xf numFmtId="0" fontId="9" fillId="0" borderId="0" xfId="3" applyFont="1"/>
    <xf numFmtId="168" fontId="9" fillId="0" borderId="0" xfId="6" applyFont="1">
      <alignment vertical="top"/>
    </xf>
    <xf numFmtId="166" fontId="9" fillId="0" borderId="0" xfId="0" applyFont="1" applyAlignment="1">
      <alignment vertical="top"/>
    </xf>
    <xf numFmtId="166" fontId="1" fillId="6" borderId="0" xfId="0" applyFont="1" applyFill="1">
      <alignment vertical="top"/>
    </xf>
    <xf numFmtId="166" fontId="9" fillId="0" borderId="0" xfId="6" applyNumberFormat="1" applyFont="1" applyFill="1">
      <alignment vertical="top"/>
    </xf>
    <xf numFmtId="9" fontId="11" fillId="0" borderId="0" xfId="6" applyNumberFormat="1" applyFont="1" applyFill="1">
      <alignment vertical="top"/>
    </xf>
    <xf numFmtId="0" fontId="16" fillId="0" borderId="0" xfId="3" applyFont="1"/>
    <xf numFmtId="0" fontId="17" fillId="0" borderId="0" xfId="3" applyFont="1"/>
    <xf numFmtId="168" fontId="9" fillId="0" borderId="0" xfId="6" applyFont="1" applyFill="1">
      <alignment vertical="top"/>
    </xf>
    <xf numFmtId="166" fontId="16" fillId="0" borderId="0" xfId="0" applyFont="1">
      <alignment vertical="top"/>
    </xf>
    <xf numFmtId="166" fontId="17" fillId="0" borderId="0" xfId="0" applyFont="1">
      <alignment vertical="top"/>
    </xf>
    <xf numFmtId="171" fontId="0" fillId="0" borderId="0" xfId="0" applyNumberFormat="1" applyAlignment="1">
      <alignment vertical="top"/>
    </xf>
    <xf numFmtId="0" fontId="12" fillId="0" borderId="0" xfId="3" applyFont="1"/>
    <xf numFmtId="0" fontId="13" fillId="0" borderId="0" xfId="3" applyFont="1"/>
    <xf numFmtId="0" fontId="0" fillId="0" borderId="0" xfId="0" applyNumberFormat="1" applyAlignment="1">
      <alignment vertical="top"/>
    </xf>
    <xf numFmtId="167" fontId="1" fillId="6" borderId="0" xfId="2" applyFill="1">
      <alignment vertical="top"/>
    </xf>
    <xf numFmtId="167" fontId="9" fillId="0" borderId="0" xfId="2" applyFont="1" applyFill="1">
      <alignment vertical="top"/>
    </xf>
    <xf numFmtId="167" fontId="0" fillId="0" borderId="0" xfId="2" applyFont="1">
      <alignment vertical="top"/>
    </xf>
    <xf numFmtId="176" fontId="9" fillId="0" borderId="0" xfId="10" applyNumberFormat="1" applyFont="1" applyFill="1" applyAlignment="1">
      <alignment vertical="top"/>
    </xf>
    <xf numFmtId="176" fontId="9" fillId="0" borderId="0" xfId="0" applyNumberFormat="1" applyFont="1" applyFill="1">
      <alignment vertical="top"/>
    </xf>
    <xf numFmtId="176" fontId="2" fillId="4" borderId="0" xfId="3" applyNumberFormat="1" applyFont="1" applyFill="1"/>
    <xf numFmtId="176" fontId="0" fillId="0" borderId="0" xfId="0" applyNumberFormat="1">
      <alignment vertical="top"/>
    </xf>
    <xf numFmtId="0" fontId="14" fillId="0" borderId="0" xfId="3" applyFont="1"/>
    <xf numFmtId="0" fontId="15" fillId="0" borderId="0" xfId="3" applyFont="1"/>
    <xf numFmtId="168" fontId="16" fillId="0" borderId="0" xfId="6" applyFont="1" applyFill="1">
      <alignment vertical="top"/>
    </xf>
    <xf numFmtId="168" fontId="17" fillId="0" borderId="0" xfId="6" applyFont="1" applyFill="1">
      <alignment vertical="top"/>
    </xf>
    <xf numFmtId="168" fontId="14" fillId="0" borderId="0" xfId="6" applyFont="1" applyFill="1">
      <alignment vertical="top"/>
    </xf>
    <xf numFmtId="168" fontId="15" fillId="0" borderId="0" xfId="6" applyFont="1" applyFill="1">
      <alignment vertical="top"/>
    </xf>
    <xf numFmtId="43" fontId="11" fillId="0" borderId="0" xfId="1" applyFont="1" applyFill="1" applyAlignment="1">
      <alignment vertical="top"/>
    </xf>
    <xf numFmtId="44" fontId="11" fillId="0" borderId="0" xfId="10" applyFont="1" applyFill="1" applyAlignment="1">
      <alignment vertical="top"/>
    </xf>
    <xf numFmtId="177" fontId="11" fillId="0" borderId="0" xfId="1" applyNumberFormat="1" applyFont="1" applyFill="1" applyAlignment="1">
      <alignment vertical="top"/>
    </xf>
    <xf numFmtId="167" fontId="11" fillId="0" borderId="0" xfId="2" applyFont="1" applyFill="1">
      <alignment vertical="top"/>
    </xf>
    <xf numFmtId="166" fontId="21" fillId="7" borderId="1" xfId="0" applyFont="1" applyFill="1" applyBorder="1" applyAlignment="1">
      <alignment horizontal="center" vertical="center"/>
    </xf>
    <xf numFmtId="166" fontId="21" fillId="7" borderId="2" xfId="0" applyFont="1" applyFill="1" applyBorder="1" applyAlignment="1">
      <alignment horizontal="center" vertical="center"/>
    </xf>
    <xf numFmtId="0" fontId="2" fillId="0" borderId="0" xfId="3" applyFont="1" applyFill="1"/>
    <xf numFmtId="166" fontId="0" fillId="0" borderId="0" xfId="0" applyFill="1" applyAlignment="1">
      <alignment vertical="top"/>
    </xf>
    <xf numFmtId="0" fontId="10" fillId="0" borderId="0" xfId="3" applyFont="1" applyFill="1"/>
    <xf numFmtId="0" fontId="5" fillId="0" borderId="0" xfId="3" applyFont="1" applyFill="1"/>
    <xf numFmtId="0" fontId="12" fillId="0" borderId="0" xfId="3" applyFont="1" applyFill="1"/>
    <xf numFmtId="0" fontId="13" fillId="0" borderId="0" xfId="3" applyFont="1" applyFill="1"/>
    <xf numFmtId="0" fontId="3" fillId="0" borderId="0" xfId="3" applyFont="1" applyFill="1"/>
    <xf numFmtId="166" fontId="3" fillId="0" borderId="0" xfId="0" applyFont="1" applyFill="1" applyAlignment="1">
      <alignment vertical="top"/>
    </xf>
    <xf numFmtId="166" fontId="0" fillId="0" borderId="0" xfId="0" applyFont="1">
      <alignment vertical="top"/>
    </xf>
    <xf numFmtId="166" fontId="0" fillId="0" borderId="0" xfId="0" applyFill="1">
      <alignment vertical="top"/>
    </xf>
    <xf numFmtId="166" fontId="4" fillId="0" borderId="0" xfId="0" applyFont="1" applyFill="1">
      <alignment vertical="top"/>
    </xf>
    <xf numFmtId="166" fontId="7" fillId="0" borderId="0" xfId="0" applyFont="1" applyFill="1">
      <alignment vertical="top"/>
    </xf>
    <xf numFmtId="173" fontId="0" fillId="0" borderId="0" xfId="6" applyNumberFormat="1" applyFont="1" applyFill="1">
      <alignment vertical="top"/>
    </xf>
    <xf numFmtId="168" fontId="4" fillId="0" borderId="0" xfId="6" applyFont="1">
      <alignment vertical="top"/>
    </xf>
    <xf numFmtId="168" fontId="7" fillId="0" borderId="0" xfId="6" applyFont="1">
      <alignment vertical="top"/>
    </xf>
    <xf numFmtId="168" fontId="1" fillId="5" borderId="0" xfId="6" applyFill="1">
      <alignment vertical="top"/>
    </xf>
    <xf numFmtId="168" fontId="14" fillId="0" borderId="0" xfId="6" applyFont="1">
      <alignment vertical="top"/>
    </xf>
    <xf numFmtId="168" fontId="15" fillId="0" borderId="0" xfId="6" applyFont="1">
      <alignment vertical="top"/>
    </xf>
    <xf numFmtId="167" fontId="16" fillId="0" borderId="0" xfId="2" applyFont="1">
      <alignment vertical="top"/>
    </xf>
    <xf numFmtId="167" fontId="17" fillId="0" borderId="0" xfId="2" applyFont="1">
      <alignment vertical="top"/>
    </xf>
    <xf numFmtId="167" fontId="11" fillId="0" borderId="0" xfId="2" applyFont="1">
      <alignment vertical="top"/>
    </xf>
    <xf numFmtId="167" fontId="4" fillId="0" borderId="0" xfId="2" applyFont="1">
      <alignment vertical="top"/>
    </xf>
    <xf numFmtId="167" fontId="7" fillId="0" borderId="0" xfId="2" applyFont="1">
      <alignment vertical="top"/>
    </xf>
    <xf numFmtId="167" fontId="1" fillId="0" borderId="0" xfId="2">
      <alignment vertical="top"/>
    </xf>
    <xf numFmtId="168" fontId="1" fillId="0" borderId="0" xfId="6" applyFont="1">
      <alignment vertical="top"/>
    </xf>
    <xf numFmtId="0" fontId="36" fillId="0" borderId="0" xfId="3" applyFont="1"/>
    <xf numFmtId="0" fontId="37" fillId="4" borderId="0" xfId="3" applyFont="1" applyFill="1"/>
    <xf numFmtId="166" fontId="38" fillId="0" borderId="0" xfId="0" applyFont="1" applyFill="1">
      <alignment vertical="top"/>
    </xf>
    <xf numFmtId="166" fontId="39" fillId="0" borderId="0" xfId="0" applyFont="1" applyFill="1">
      <alignment vertical="top"/>
    </xf>
    <xf numFmtId="166" fontId="40" fillId="0" borderId="0" xfId="0" applyFont="1" applyFill="1">
      <alignment vertical="top"/>
    </xf>
    <xf numFmtId="0" fontId="37" fillId="0" borderId="0" xfId="3" applyFont="1" applyFill="1"/>
    <xf numFmtId="167" fontId="14" fillId="0" borderId="0" xfId="2" applyFont="1" applyFill="1">
      <alignment vertical="top"/>
    </xf>
    <xf numFmtId="167" fontId="15" fillId="0" borderId="0" xfId="2" applyFont="1" applyFill="1">
      <alignment vertical="top"/>
    </xf>
    <xf numFmtId="167" fontId="38" fillId="0" borderId="0" xfId="2" applyFont="1" applyFill="1">
      <alignment vertical="top"/>
    </xf>
    <xf numFmtId="168" fontId="38" fillId="0" borderId="0" xfId="6" applyFont="1" applyFill="1">
      <alignment vertical="top"/>
    </xf>
    <xf numFmtId="168" fontId="39" fillId="0" borderId="0" xfId="6" applyFont="1" applyFill="1">
      <alignment vertical="top"/>
    </xf>
    <xf numFmtId="166" fontId="14" fillId="0" borderId="0" xfId="0" applyFont="1">
      <alignment vertical="top"/>
    </xf>
    <xf numFmtId="166" fontId="15" fillId="0" borderId="0" xfId="0" applyFont="1">
      <alignment vertical="top"/>
    </xf>
    <xf numFmtId="0" fontId="41" fillId="4" borderId="0" xfId="3" applyFont="1" applyFill="1"/>
    <xf numFmtId="0" fontId="41" fillId="0" borderId="0" xfId="3" applyFont="1" applyFill="1"/>
    <xf numFmtId="166" fontId="36" fillId="0" borderId="0" xfId="0" applyFont="1">
      <alignment vertical="top"/>
    </xf>
    <xf numFmtId="0" fontId="39" fillId="0" borderId="0" xfId="3" applyFont="1"/>
    <xf numFmtId="167" fontId="16" fillId="0" borderId="0" xfId="2" applyFont="1" applyFill="1">
      <alignment vertical="top"/>
    </xf>
    <xf numFmtId="167" fontId="17" fillId="0" borderId="0" xfId="2" applyFont="1" applyFill="1">
      <alignment vertical="top"/>
    </xf>
    <xf numFmtId="167" fontId="39" fillId="0" borderId="0" xfId="2" applyFont="1" applyFill="1">
      <alignment vertical="top"/>
    </xf>
    <xf numFmtId="9" fontId="39" fillId="0" borderId="0" xfId="6" applyNumberFormat="1" applyFont="1" applyFill="1">
      <alignment vertical="top"/>
    </xf>
    <xf numFmtId="0" fontId="40" fillId="0" borderId="0" xfId="3" applyFont="1"/>
    <xf numFmtId="166" fontId="38" fillId="0" borderId="0" xfId="0" applyFont="1">
      <alignment vertical="top"/>
    </xf>
    <xf numFmtId="0" fontId="38" fillId="0" borderId="0" xfId="3" applyFont="1"/>
    <xf numFmtId="9" fontId="17" fillId="0" borderId="0" xfId="6" applyNumberFormat="1" applyFont="1" applyFill="1">
      <alignment vertical="top"/>
    </xf>
    <xf numFmtId="9" fontId="16" fillId="0" borderId="0" xfId="6" applyNumberFormat="1" applyFont="1" applyFill="1">
      <alignment vertical="top"/>
    </xf>
    <xf numFmtId="167" fontId="9" fillId="6" borderId="0" xfId="2" applyFont="1" applyFill="1">
      <alignment vertical="top"/>
    </xf>
    <xf numFmtId="167" fontId="36" fillId="0" borderId="0" xfId="2" applyFont="1">
      <alignment vertical="top"/>
    </xf>
    <xf numFmtId="167" fontId="3" fillId="0" borderId="0" xfId="2" applyFont="1" applyBorder="1">
      <alignment vertical="top"/>
    </xf>
    <xf numFmtId="167" fontId="3" fillId="0" borderId="0" xfId="2" applyFont="1">
      <alignment vertical="top"/>
    </xf>
    <xf numFmtId="167" fontId="2" fillId="0" borderId="0" xfId="2" applyFont="1" applyFill="1">
      <alignment vertical="top"/>
    </xf>
    <xf numFmtId="167" fontId="0" fillId="0" borderId="0" xfId="2" applyFont="1" applyFill="1">
      <alignment vertical="top"/>
    </xf>
    <xf numFmtId="166" fontId="22" fillId="8" borderId="3" xfId="0" applyFont="1" applyFill="1" applyBorder="1">
      <alignment vertical="top"/>
    </xf>
    <xf numFmtId="166" fontId="22" fillId="0" borderId="3" xfId="0" applyFont="1" applyBorder="1">
      <alignment vertical="top"/>
    </xf>
    <xf numFmtId="166" fontId="9" fillId="0" borderId="0" xfId="0" applyFont="1" applyFill="1" applyBorder="1">
      <alignment vertical="top"/>
    </xf>
    <xf numFmtId="168" fontId="9" fillId="6" borderId="0" xfId="6" applyFont="1" applyFill="1">
      <alignment vertical="top"/>
    </xf>
    <xf numFmtId="168" fontId="1" fillId="6" borderId="0" xfId="6" applyFont="1" applyFill="1">
      <alignment vertical="top"/>
    </xf>
    <xf numFmtId="168" fontId="1" fillId="0" borderId="0" xfId="6" applyFont="1" applyFill="1">
      <alignment vertical="top"/>
    </xf>
    <xf numFmtId="168" fontId="1" fillId="6" borderId="0" xfId="6" applyFill="1">
      <alignment vertical="top"/>
    </xf>
    <xf numFmtId="172" fontId="16" fillId="0" borderId="0" xfId="0" applyNumberFormat="1" applyFont="1" applyFill="1">
      <alignment vertical="top"/>
    </xf>
    <xf numFmtId="172" fontId="17" fillId="0" borderId="0" xfId="0" applyNumberFormat="1" applyFont="1" applyFill="1">
      <alignment vertical="top"/>
    </xf>
    <xf numFmtId="172" fontId="14" fillId="0" borderId="0" xfId="0" applyNumberFormat="1" applyFont="1" applyFill="1">
      <alignment vertical="top"/>
    </xf>
    <xf numFmtId="172" fontId="15" fillId="0" borderId="0" xfId="0" applyNumberFormat="1" applyFont="1" applyFill="1">
      <alignment vertical="top"/>
    </xf>
    <xf numFmtId="172" fontId="9" fillId="0" borderId="0" xfId="0" applyNumberFormat="1" applyFont="1" applyFill="1">
      <alignment vertical="top"/>
    </xf>
    <xf numFmtId="166" fontId="9" fillId="0" borderId="0" xfId="0" applyNumberFormat="1" applyFont="1" applyFill="1">
      <alignment vertical="top"/>
    </xf>
    <xf numFmtId="166" fontId="0" fillId="6" borderId="0" xfId="0" applyFont="1" applyFill="1">
      <alignment vertical="top"/>
    </xf>
    <xf numFmtId="166" fontId="0" fillId="0" borderId="0" xfId="0" applyFont="1" applyFill="1">
      <alignment vertical="top"/>
    </xf>
    <xf numFmtId="168" fontId="0" fillId="0" borderId="0" xfId="6" applyFont="1" applyFill="1">
      <alignment vertical="top"/>
    </xf>
    <xf numFmtId="167" fontId="0" fillId="6" borderId="0" xfId="2" applyFont="1" applyFill="1">
      <alignment vertical="top"/>
    </xf>
    <xf numFmtId="168" fontId="1" fillId="0" borderId="0" xfId="3" applyNumberFormat="1"/>
    <xf numFmtId="168" fontId="12" fillId="0" borderId="0" xfId="6" applyFont="1">
      <alignment vertical="top"/>
    </xf>
    <xf numFmtId="168" fontId="13" fillId="0" borderId="0" xfId="6" applyFont="1">
      <alignment vertical="top"/>
    </xf>
    <xf numFmtId="168" fontId="3" fillId="0" borderId="0" xfId="6" applyFont="1">
      <alignment vertical="top"/>
    </xf>
    <xf numFmtId="168" fontId="0" fillId="6" borderId="0" xfId="6" applyFont="1" applyFill="1">
      <alignment vertical="top"/>
    </xf>
    <xf numFmtId="6" fontId="42" fillId="0" borderId="0" xfId="10" applyNumberFormat="1" applyFont="1" applyAlignment="1">
      <alignment vertical="top"/>
    </xf>
    <xf numFmtId="6" fontId="42" fillId="0" borderId="0" xfId="0" applyNumberFormat="1" applyFont="1">
      <alignment vertical="top"/>
    </xf>
    <xf numFmtId="166" fontId="1" fillId="5" borderId="0" xfId="0" applyFont="1" applyFill="1">
      <alignment vertical="top"/>
    </xf>
    <xf numFmtId="167" fontId="1" fillId="6" borderId="0" xfId="2" applyFont="1" applyFill="1">
      <alignment vertical="top"/>
    </xf>
    <xf numFmtId="169" fontId="4" fillId="0" borderId="0" xfId="7" applyFont="1">
      <alignment vertical="top"/>
    </xf>
    <xf numFmtId="169" fontId="7" fillId="0" borderId="0" xfId="7" applyFont="1">
      <alignment vertical="top"/>
    </xf>
    <xf numFmtId="167" fontId="18" fillId="0" borderId="0" xfId="2" applyFont="1">
      <alignment vertical="top"/>
    </xf>
    <xf numFmtId="169" fontId="1" fillId="0" borderId="0" xfId="7">
      <alignment vertical="top"/>
    </xf>
    <xf numFmtId="169" fontId="9" fillId="0" borderId="0" xfId="7" applyFont="1">
      <alignment vertical="top"/>
    </xf>
    <xf numFmtId="169" fontId="9" fillId="3" borderId="0" xfId="7" applyFont="1" applyFill="1">
      <alignment vertical="top"/>
    </xf>
    <xf numFmtId="6" fontId="23" fillId="8" borderId="4" xfId="0" applyNumberFormat="1" applyFont="1" applyFill="1" applyBorder="1">
      <alignment vertical="top"/>
    </xf>
    <xf numFmtId="6" fontId="23" fillId="0" borderId="4" xfId="0" applyNumberFormat="1" applyFont="1" applyBorder="1">
      <alignment vertical="top"/>
    </xf>
    <xf numFmtId="166" fontId="14" fillId="5" borderId="0" xfId="0" applyFont="1" applyFill="1">
      <alignment vertical="top"/>
    </xf>
    <xf numFmtId="166" fontId="15" fillId="5" borderId="0" xfId="0" applyFont="1" applyFill="1">
      <alignment vertical="top"/>
    </xf>
    <xf numFmtId="166" fontId="9" fillId="5" borderId="0" xfId="0" applyFont="1" applyFill="1">
      <alignment vertical="top"/>
    </xf>
    <xf numFmtId="166" fontId="11" fillId="5" borderId="0" xfId="0" applyFont="1" applyFill="1">
      <alignment vertical="top"/>
    </xf>
    <xf numFmtId="168" fontId="11" fillId="5" borderId="0" xfId="6" applyFont="1" applyFill="1">
      <alignment vertical="top"/>
    </xf>
    <xf numFmtId="6" fontId="43" fillId="5" borderId="0" xfId="0" applyNumberFormat="1" applyFont="1" applyFill="1">
      <alignment vertical="top"/>
    </xf>
    <xf numFmtId="6" fontId="44" fillId="5" borderId="0" xfId="0" applyNumberFormat="1" applyFont="1" applyFill="1">
      <alignment vertical="top"/>
    </xf>
    <xf numFmtId="166" fontId="9" fillId="0" borderId="0" xfId="0" applyFont="1" applyFill="1" applyAlignment="1">
      <alignment vertical="top"/>
    </xf>
    <xf numFmtId="0" fontId="40" fillId="0" borderId="0" xfId="3" applyFont="1" applyFill="1"/>
    <xf numFmtId="173" fontId="9" fillId="0" borderId="0" xfId="0" applyNumberFormat="1" applyFont="1">
      <alignment vertical="top"/>
    </xf>
    <xf numFmtId="173" fontId="9" fillId="0" borderId="0" xfId="3" applyNumberFormat="1" applyFont="1"/>
    <xf numFmtId="0" fontId="4" fillId="0" borderId="0" xfId="3" applyFont="1" applyAlignment="1">
      <alignment horizontal="center"/>
    </xf>
    <xf numFmtId="0" fontId="1" fillId="5" borderId="0" xfId="3" applyFill="1"/>
    <xf numFmtId="0" fontId="5" fillId="5" borderId="0" xfId="3" applyFont="1" applyFill="1"/>
    <xf numFmtId="169" fontId="1" fillId="5" borderId="0" xfId="7" applyFill="1">
      <alignment vertical="top"/>
    </xf>
    <xf numFmtId="0" fontId="3" fillId="5" borderId="0" xfId="3" applyFont="1" applyFill="1"/>
    <xf numFmtId="168" fontId="1" fillId="5" borderId="0" xfId="6" applyFont="1" applyFill="1">
      <alignment vertical="top"/>
    </xf>
    <xf numFmtId="167" fontId="1" fillId="5" borderId="0" xfId="2" applyFill="1">
      <alignment vertical="top"/>
    </xf>
    <xf numFmtId="166" fontId="0" fillId="5" borderId="0" xfId="0" applyFill="1">
      <alignment vertical="top"/>
    </xf>
    <xf numFmtId="0" fontId="2" fillId="5" borderId="0" xfId="3" applyFont="1" applyFill="1"/>
    <xf numFmtId="166" fontId="0" fillId="5" borderId="0" xfId="0" applyFill="1" applyAlignment="1">
      <alignment vertical="top"/>
    </xf>
    <xf numFmtId="169" fontId="0" fillId="5" borderId="0" xfId="7" applyFont="1" applyFill="1">
      <alignment vertical="top"/>
    </xf>
    <xf numFmtId="166" fontId="3" fillId="5" borderId="0" xfId="0" applyFont="1" applyFill="1" applyAlignment="1">
      <alignment vertical="top"/>
    </xf>
    <xf numFmtId="168" fontId="0" fillId="5" borderId="0" xfId="6" applyFont="1" applyFill="1">
      <alignment vertical="top"/>
    </xf>
    <xf numFmtId="166" fontId="0" fillId="5" borderId="0" xfId="0" applyFont="1" applyFill="1">
      <alignment vertical="top"/>
    </xf>
    <xf numFmtId="167" fontId="0" fillId="5" borderId="0" xfId="2" applyFont="1" applyFill="1">
      <alignment vertical="top"/>
    </xf>
    <xf numFmtId="169" fontId="0" fillId="0" borderId="0" xfId="7" applyFont="1" applyFill="1">
      <alignment vertical="top"/>
    </xf>
    <xf numFmtId="166" fontId="0" fillId="0" borderId="0" xfId="0" applyAlignment="1">
      <alignment vertical="top" wrapText="1"/>
    </xf>
    <xf numFmtId="0" fontId="2" fillId="4" borderId="0" xfId="3" applyFont="1" applyFill="1" applyAlignment="1">
      <alignment wrapText="1"/>
    </xf>
    <xf numFmtId="166" fontId="0" fillId="6" borderId="0" xfId="0" applyFill="1" applyAlignment="1">
      <alignment horizontal="center" vertical="center" wrapText="1"/>
    </xf>
    <xf numFmtId="166" fontId="4" fillId="0" borderId="0" xfId="0" applyFont="1" applyAlignment="1">
      <alignment horizontal="center" vertical="top" wrapText="1"/>
    </xf>
    <xf numFmtId="169" fontId="0" fillId="0" borderId="0" xfId="7" applyFont="1" applyAlignment="1">
      <alignment vertical="top" wrapText="1"/>
    </xf>
    <xf numFmtId="166" fontId="3" fillId="0" borderId="0" xfId="0" applyFont="1" applyFill="1" applyAlignment="1">
      <alignment vertical="top" wrapText="1"/>
    </xf>
    <xf numFmtId="168" fontId="0" fillId="0" borderId="0" xfId="6" applyFont="1" applyAlignment="1">
      <alignment vertical="top" wrapText="1"/>
    </xf>
    <xf numFmtId="166" fontId="0" fillId="0" borderId="0" xfId="0" applyFill="1" applyAlignment="1">
      <alignment vertical="top" wrapText="1"/>
    </xf>
    <xf numFmtId="166" fontId="0" fillId="0" borderId="0" xfId="0" applyFont="1" applyAlignment="1">
      <alignment vertical="top" wrapText="1"/>
    </xf>
    <xf numFmtId="167" fontId="0" fillId="0" borderId="0" xfId="2" applyFont="1" applyAlignment="1">
      <alignment vertical="top" wrapText="1"/>
    </xf>
    <xf numFmtId="166" fontId="9" fillId="0" borderId="0" xfId="0" applyFont="1" applyFill="1" applyAlignment="1">
      <alignment vertical="top" wrapText="1"/>
    </xf>
    <xf numFmtId="166" fontId="1" fillId="0" borderId="0" xfId="0" applyFont="1" applyAlignment="1">
      <alignment vertical="center"/>
    </xf>
    <xf numFmtId="166" fontId="0" fillId="6" borderId="0" xfId="0" applyFont="1" applyFill="1" applyAlignment="1">
      <alignment horizontal="center" vertical="center" wrapText="1"/>
    </xf>
    <xf numFmtId="8" fontId="1" fillId="0" borderId="0" xfId="3" applyNumberFormat="1"/>
    <xf numFmtId="167" fontId="23" fillId="0" borderId="4" xfId="2" applyFont="1" applyBorder="1">
      <alignment vertical="top"/>
    </xf>
    <xf numFmtId="168" fontId="23" fillId="8" borderId="4" xfId="6" applyFont="1" applyFill="1" applyBorder="1">
      <alignment vertical="top"/>
    </xf>
    <xf numFmtId="166" fontId="39" fillId="0" borderId="0" xfId="0" applyFont="1">
      <alignment vertical="top"/>
    </xf>
    <xf numFmtId="0" fontId="4" fillId="0" borderId="0" xfId="3" applyFont="1" applyAlignment="1">
      <alignment horizontal="center"/>
    </xf>
    <xf numFmtId="166" fontId="11" fillId="0" borderId="0" xfId="6" applyNumberFormat="1" applyFont="1" applyFill="1">
      <alignment vertical="top"/>
    </xf>
    <xf numFmtId="166" fontId="0" fillId="6" borderId="0" xfId="0" applyFill="1" applyAlignment="1">
      <alignment vertical="top" wrapText="1"/>
    </xf>
    <xf numFmtId="166" fontId="11" fillId="0" borderId="0" xfId="0" applyFont="1" applyAlignment="1">
      <alignment vertical="top"/>
    </xf>
    <xf numFmtId="166" fontId="11" fillId="0" borderId="0" xfId="0" applyFont="1" applyFill="1" applyAlignment="1">
      <alignment vertical="top"/>
    </xf>
    <xf numFmtId="166" fontId="4" fillId="0" borderId="0" xfId="6" applyNumberFormat="1" applyFont="1">
      <alignment vertical="top"/>
    </xf>
    <xf numFmtId="166" fontId="7" fillId="0" borderId="0" xfId="6" applyNumberFormat="1" applyFont="1">
      <alignment vertical="top"/>
    </xf>
    <xf numFmtId="166" fontId="0" fillId="0" borderId="0" xfId="6" applyNumberFormat="1" applyFont="1" applyFill="1">
      <alignment vertical="top"/>
    </xf>
    <xf numFmtId="10" fontId="1" fillId="6" borderId="0" xfId="3" applyNumberFormat="1" applyFill="1"/>
    <xf numFmtId="168" fontId="18" fillId="0" borderId="0" xfId="9" applyNumberFormat="1">
      <alignment vertical="top"/>
    </xf>
    <xf numFmtId="178" fontId="23" fillId="8" borderId="4" xfId="1" applyNumberFormat="1" applyFont="1" applyFill="1" applyBorder="1" applyAlignment="1">
      <alignment vertical="top"/>
    </xf>
    <xf numFmtId="178" fontId="22" fillId="8" borderId="4" xfId="1" applyNumberFormat="1" applyFont="1" applyFill="1" applyBorder="1" applyAlignment="1">
      <alignment vertical="top"/>
    </xf>
    <xf numFmtId="166" fontId="0" fillId="6" borderId="0" xfId="0" applyFill="1" applyAlignment="1">
      <alignment vertical="top"/>
    </xf>
    <xf numFmtId="174" fontId="11" fillId="0" borderId="0" xfId="6" applyNumberFormat="1" applyFont="1" applyFill="1">
      <alignment vertical="top"/>
    </xf>
    <xf numFmtId="166" fontId="1" fillId="0" borderId="0" xfId="0" applyNumberFormat="1" applyFont="1">
      <alignment vertical="top"/>
    </xf>
    <xf numFmtId="0" fontId="6" fillId="0" borderId="0" xfId="3" applyFont="1" applyFill="1"/>
    <xf numFmtId="168" fontId="4" fillId="0" borderId="0" xfId="6" applyFont="1" applyFill="1">
      <alignment vertical="top"/>
    </xf>
    <xf numFmtId="168" fontId="7" fillId="0" borderId="0" xfId="6" applyFont="1" applyFill="1">
      <alignment vertical="top"/>
    </xf>
    <xf numFmtId="168" fontId="1" fillId="0" borderId="0" xfId="6" applyFill="1">
      <alignment vertical="top"/>
    </xf>
    <xf numFmtId="0" fontId="14" fillId="0" borderId="0" xfId="3" applyFont="1" applyFill="1"/>
    <xf numFmtId="173" fontId="0" fillId="0" borderId="0" xfId="0" applyNumberFormat="1">
      <alignment vertical="top"/>
    </xf>
  </cellXfs>
  <cellStyles count="53">
    <cellStyle name="%" xfId="5" xr:uid="{00000000-0005-0000-0000-000000000000}"/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" builtinId="3"/>
    <cellStyle name="Currency" xfId="10" builtinId="4"/>
    <cellStyle name="DateLong" xfId="4" xr:uid="{00000000-0005-0000-0000-00001E000000}"/>
    <cellStyle name="DateShort" xfId="7" xr:uid="{00000000-0005-0000-0000-00001F000000}"/>
    <cellStyle name="Explanatory Text" xfId="25" builtinId="53" customBuiltin="1"/>
    <cellStyle name="Factor" xfId="6" xr:uid="{00000000-0005-0000-0000-000021000000}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Hyperlink" xfId="9" builtinId="8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rmal 2" xfId="3" xr:uid="{00000000-0005-0000-0000-00002C000000}"/>
    <cellStyle name="Normal 3" xfId="51" xr:uid="{00000000-0005-0000-0000-00002D000000}"/>
    <cellStyle name="Note" xfId="24" builtinId="10" customBuiltin="1"/>
    <cellStyle name="Output" xfId="19" builtinId="21" customBuiltin="1"/>
    <cellStyle name="Percent" xfId="2" builtinId="5" customBuiltin="1"/>
    <cellStyle name="Title 2" xfId="52" xr:uid="{00000000-0005-0000-0000-000031000000}"/>
    <cellStyle name="Total" xfId="26" builtinId="25" customBuiltin="1"/>
    <cellStyle name="Warning Text" xfId="23" builtinId="11" customBuiltin="1"/>
    <cellStyle name="Year" xfId="8" xr:uid="{00000000-0005-0000-0000-000034000000}"/>
  </cellStyles>
  <dxfs count="33">
    <dxf>
      <fill>
        <patternFill>
          <bgColor rgb="FFFFCC99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C99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C99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C99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C99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C99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C99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C99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C99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C99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C99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D92B4"/>
      <color rgb="FFFF5050"/>
      <color rgb="FFFFCC99"/>
      <color rgb="FFCCECFF"/>
      <color rgb="FFFFFF99"/>
      <color rgb="FFFF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ransportation.gov/sites/dot.gov/files/docs/BCA%20Resource%20Guide%202016.pdf" TargetMode="External"/><Relationship Id="rId1" Type="http://schemas.openxmlformats.org/officeDocument/2006/relationships/hyperlink" Target="https://www.transportation.gov/sites/dot.gov/files/docs/BCA%20Resource%20Guide%202016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92B4"/>
  </sheetPr>
  <dimension ref="A1:C11"/>
  <sheetViews>
    <sheetView zoomScale="85" zoomScaleNormal="85" workbookViewId="0">
      <selection activeCell="B9" sqref="B9"/>
    </sheetView>
  </sheetViews>
  <sheetFormatPr defaultRowHeight="15" x14ac:dyDescent="0.25"/>
  <cols>
    <col min="1" max="1" width="53" bestFit="1" customWidth="1"/>
    <col min="2" max="2" width="28.5703125" bestFit="1" customWidth="1"/>
    <col min="3" max="3" width="14.5703125" bestFit="1" customWidth="1"/>
    <col min="4" max="4" width="11.85546875" bestFit="1" customWidth="1"/>
  </cols>
  <sheetData>
    <row r="1" spans="1:3" ht="18" thickBot="1" x14ac:dyDescent="0.3">
      <c r="A1" s="104" t="str">
        <f>BenefitCostSummary!E126</f>
        <v>Category</v>
      </c>
      <c r="B1" s="105" t="str">
        <f>BenefitCostSummary!F126</f>
        <v>Net Present Value (2017)</v>
      </c>
    </row>
    <row r="2" spans="1:3" ht="16.5" thickBot="1" x14ac:dyDescent="0.3">
      <c r="A2" s="163" t="str">
        <f>BenefitCostSummary!E127</f>
        <v>Economic Outcome</v>
      </c>
      <c r="B2" s="195">
        <f>BenefitCostSummary!F127</f>
        <v>8852414.1235808153</v>
      </c>
      <c r="C2" s="261"/>
    </row>
    <row r="3" spans="1:3" ht="16.5" thickBot="1" x14ac:dyDescent="0.3">
      <c r="A3" s="164" t="str">
        <f>BenefitCostSummary!E128</f>
        <v>Mobility Outcome</v>
      </c>
      <c r="B3" s="196">
        <f>BenefitCostSummary!F128</f>
        <v>76502200.269707516</v>
      </c>
      <c r="C3" s="261"/>
    </row>
    <row r="4" spans="1:3" ht="16.5" thickBot="1" x14ac:dyDescent="0.3">
      <c r="A4" s="163" t="str">
        <f>BenefitCostSummary!E129</f>
        <v>Safety Outcome</v>
      </c>
      <c r="B4" s="195">
        <f>BenefitCostSummary!F129</f>
        <v>9178984.4096126743</v>
      </c>
      <c r="C4" s="261"/>
    </row>
    <row r="5" spans="1:3" ht="16.5" thickBot="1" x14ac:dyDescent="0.3">
      <c r="A5" s="164" t="str">
        <f>BenefitCostSummary!E130</f>
        <v>Community / Environment Outcome</v>
      </c>
      <c r="B5" s="196">
        <f>BenefitCostSummary!F130</f>
        <v>19002220.127162419</v>
      </c>
      <c r="C5" s="261"/>
    </row>
    <row r="6" spans="1:3" ht="16.5" thickBot="1" x14ac:dyDescent="0.3">
      <c r="A6" s="164" t="str">
        <f>BenefitCostSummary!E131</f>
        <v xml:space="preserve">Total Benefits </v>
      </c>
      <c r="B6" s="196">
        <f>BenefitCostSummary!F131</f>
        <v>113535818.93006343</v>
      </c>
    </row>
    <row r="7" spans="1:3" ht="16.5" thickBot="1" x14ac:dyDescent="0.3">
      <c r="A7" s="163"/>
      <c r="B7" s="195"/>
    </row>
    <row r="8" spans="1:3" ht="16.5" thickBot="1" x14ac:dyDescent="0.3">
      <c r="A8" s="164" t="str">
        <f>BenefitCostSummary!E133</f>
        <v>Project Cost</v>
      </c>
      <c r="B8" s="196">
        <f>BenefitCostSummary!F133</f>
        <v>117669955.21380419</v>
      </c>
    </row>
    <row r="9" spans="1:3" ht="16.5" thickBot="1" x14ac:dyDescent="0.3">
      <c r="A9" s="163" t="str">
        <f>BenefitCostSummary!E134</f>
        <v>Residual Value</v>
      </c>
      <c r="B9" s="195">
        <f>BenefitCostSummary!F134</f>
        <v>13357158.625701033</v>
      </c>
    </row>
    <row r="10" spans="1:3" s="45" customFormat="1" ht="16.5" thickBot="1" x14ac:dyDescent="0.3">
      <c r="A10" s="164" t="str">
        <f>BenefitCostSummary!E135</f>
        <v>Net Present Value</v>
      </c>
      <c r="B10" s="196">
        <f>BenefitCostSummary!F135</f>
        <v>9223022.3419602737</v>
      </c>
    </row>
    <row r="11" spans="1:3" ht="16.5" thickBot="1" x14ac:dyDescent="0.3">
      <c r="A11" s="163" t="str">
        <f>BenefitCostSummary!E136</f>
        <v>Benefit Cost Ratio</v>
      </c>
      <c r="B11" s="252">
        <f>BenefitCostSummary!F136</f>
        <v>1.0783804355598012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FD373"/>
  <sheetViews>
    <sheetView zoomScale="70" zoomScaleNormal="70" workbookViewId="0">
      <pane xSplit="9" ySplit="5" topLeftCell="J349" activePane="bottomRight" state="frozen"/>
      <selection activeCell="J4" sqref="J4:AJ4"/>
      <selection pane="topRight" activeCell="J4" sqref="J4:AJ4"/>
      <selection pane="bottomLeft" activeCell="J4" sqref="J4:AJ4"/>
      <selection pane="bottomRight" activeCell="J136" sqref="J136"/>
    </sheetView>
  </sheetViews>
  <sheetFormatPr defaultColWidth="0" defaultRowHeight="15" x14ac:dyDescent="0.25"/>
  <cols>
    <col min="1" max="2" width="2.7109375" style="2" customWidth="1"/>
    <col min="3" max="3" width="2.7109375" style="3" customWidth="1"/>
    <col min="4" max="4" width="2.7109375" style="131" customWidth="1"/>
    <col min="5" max="5" width="77.7109375" style="4" bestFit="1" customWidth="1"/>
    <col min="6" max="8" width="13.7109375" style="4" customWidth="1"/>
    <col min="9" max="9" width="3.7109375" style="4" customWidth="1"/>
    <col min="10" max="39" width="13.7109375" style="5" customWidth="1"/>
    <col min="40" max="51" width="13.7109375" style="5" hidden="1" customWidth="1"/>
    <col min="52" max="16384" width="9.140625" style="5" hidden="1"/>
  </cols>
  <sheetData>
    <row r="1" spans="1:16384" ht="26.25" x14ac:dyDescent="0.4">
      <c r="A1" s="1" t="s">
        <v>202</v>
      </c>
    </row>
    <row r="2" spans="1:16384" x14ac:dyDescent="0.25">
      <c r="E2" s="15" t="s">
        <v>14</v>
      </c>
      <c r="J2" s="23">
        <f>Time!J$2</f>
        <v>42735</v>
      </c>
      <c r="K2" s="23">
        <f>Time!K$2</f>
        <v>43100</v>
      </c>
      <c r="L2" s="23">
        <f>Time!L$2</f>
        <v>43465</v>
      </c>
      <c r="M2" s="23">
        <f>Time!M$2</f>
        <v>43830</v>
      </c>
      <c r="N2" s="23">
        <f>Time!N$2</f>
        <v>44196</v>
      </c>
      <c r="O2" s="23">
        <f>Time!O$2</f>
        <v>44561</v>
      </c>
      <c r="P2" s="23">
        <f>Time!P$2</f>
        <v>44926</v>
      </c>
      <c r="Q2" s="23">
        <f>Time!Q$2</f>
        <v>45291</v>
      </c>
      <c r="R2" s="23">
        <f>Time!R$2</f>
        <v>45657</v>
      </c>
      <c r="S2" s="23">
        <f>Time!S$2</f>
        <v>46022</v>
      </c>
      <c r="T2" s="23">
        <f>Time!T$2</f>
        <v>46387</v>
      </c>
      <c r="U2" s="23">
        <f>Time!U$2</f>
        <v>46752</v>
      </c>
      <c r="V2" s="23">
        <f>Time!V$2</f>
        <v>47118</v>
      </c>
      <c r="W2" s="23">
        <f>Time!W$2</f>
        <v>47483</v>
      </c>
      <c r="X2" s="23">
        <f>Time!X$2</f>
        <v>47848</v>
      </c>
      <c r="Y2" s="23">
        <f>Time!Y$2</f>
        <v>48213</v>
      </c>
      <c r="Z2" s="23">
        <f>Time!Z$2</f>
        <v>48579</v>
      </c>
      <c r="AA2" s="23">
        <f>Time!AA$2</f>
        <v>48944</v>
      </c>
      <c r="AB2" s="23">
        <f>Time!AB$2</f>
        <v>49309</v>
      </c>
      <c r="AC2" s="23">
        <f>Time!AC$2</f>
        <v>49674</v>
      </c>
      <c r="AD2" s="23">
        <f>Time!AD$2</f>
        <v>50040</v>
      </c>
      <c r="AE2" s="23">
        <f>Time!AE$2</f>
        <v>50405</v>
      </c>
      <c r="AF2" s="23">
        <f>Time!AF$2</f>
        <v>50770</v>
      </c>
      <c r="AG2" s="23">
        <f>Time!AG$2</f>
        <v>51135</v>
      </c>
      <c r="AH2" s="23">
        <f>Time!AH$2</f>
        <v>51501</v>
      </c>
      <c r="AI2" s="23">
        <f>Time!AI$2</f>
        <v>51866</v>
      </c>
      <c r="AJ2" s="23">
        <f>Time!AJ$2</f>
        <v>52231</v>
      </c>
      <c r="AK2" s="23">
        <f>Time!AK$2</f>
        <v>52596</v>
      </c>
      <c r="AL2" s="23">
        <f>Time!AL$2</f>
        <v>52962</v>
      </c>
      <c r="AM2" s="23">
        <f>Time!AM$2</f>
        <v>53327</v>
      </c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</row>
    <row r="3" spans="1:16384" x14ac:dyDescent="0.25">
      <c r="E3" s="17" t="s">
        <v>15</v>
      </c>
      <c r="J3" s="5" t="str">
        <f>Time!J$3</f>
        <v>Construction</v>
      </c>
      <c r="K3" s="5" t="str">
        <f>Time!K$3</f>
        <v>Construction</v>
      </c>
      <c r="L3" s="5" t="str">
        <f>Time!L$3</f>
        <v>Construction</v>
      </c>
      <c r="M3" s="5" t="str">
        <f>Time!M$3</f>
        <v>Construction</v>
      </c>
      <c r="N3" s="5" t="str">
        <f>Time!N$3</f>
        <v>Construction</v>
      </c>
      <c r="O3" s="5" t="str">
        <f>Time!O$3</f>
        <v>Construction</v>
      </c>
      <c r="P3" s="5" t="str">
        <f>Time!P$3</f>
        <v>Construction</v>
      </c>
      <c r="Q3" s="5" t="str">
        <f>Time!Q$3</f>
        <v>Construction</v>
      </c>
      <c r="R3" s="5" t="str">
        <f>Time!R$3</f>
        <v>Operation</v>
      </c>
      <c r="S3" s="5" t="str">
        <f>Time!S$3</f>
        <v>Operation</v>
      </c>
      <c r="T3" s="5" t="str">
        <f>Time!T$3</f>
        <v>Operation</v>
      </c>
      <c r="U3" s="5" t="str">
        <f>Time!U$3</f>
        <v>Operation</v>
      </c>
      <c r="V3" s="5" t="str">
        <f>Time!V$3</f>
        <v>Operation</v>
      </c>
      <c r="W3" s="5" t="str">
        <f>Time!W$3</f>
        <v>Operation</v>
      </c>
      <c r="X3" s="5" t="str">
        <f>Time!X$3</f>
        <v>Operation</v>
      </c>
      <c r="Y3" s="5" t="str">
        <f>Time!Y$3</f>
        <v>Operation</v>
      </c>
      <c r="Z3" s="5" t="str">
        <f>Time!Z$3</f>
        <v>Operation</v>
      </c>
      <c r="AA3" s="5" t="str">
        <f>Time!AA$3</f>
        <v>Operation</v>
      </c>
      <c r="AB3" s="5" t="str">
        <f>Time!AB$3</f>
        <v>Operation</v>
      </c>
      <c r="AC3" s="5" t="str">
        <f>Time!AC$3</f>
        <v>Operation</v>
      </c>
      <c r="AD3" s="5" t="str">
        <f>Time!AD$3</f>
        <v>Operation</v>
      </c>
      <c r="AE3" s="5" t="str">
        <f>Time!AE$3</f>
        <v>Operation</v>
      </c>
      <c r="AF3" s="5" t="str">
        <f>Time!AF$3</f>
        <v>Operation</v>
      </c>
      <c r="AG3" s="5" t="str">
        <f>Time!AG$3</f>
        <v>Operation</v>
      </c>
      <c r="AH3" s="5" t="str">
        <f>Time!AH$3</f>
        <v>Operation</v>
      </c>
      <c r="AI3" s="5" t="str">
        <f>Time!AI$3</f>
        <v>Operation</v>
      </c>
      <c r="AJ3" s="5" t="str">
        <f>Time!AJ$3</f>
        <v>Operation</v>
      </c>
      <c r="AK3" s="5" t="str">
        <f>Time!AK$3</f>
        <v>Operation</v>
      </c>
      <c r="AL3" s="5" t="str">
        <f>Time!AL$3</f>
        <v>Post-Forecast</v>
      </c>
      <c r="AM3" s="5" t="str">
        <f>Time!AM$3</f>
        <v>Post-Forecast</v>
      </c>
    </row>
    <row r="4" spans="1:16384" x14ac:dyDescent="0.25">
      <c r="E4" s="17" t="s">
        <v>16</v>
      </c>
      <c r="J4" s="86">
        <f>Time!J$4</f>
        <v>2016</v>
      </c>
      <c r="K4" s="86">
        <f>Time!K$4</f>
        <v>2017</v>
      </c>
      <c r="L4" s="86">
        <f>Time!L$4</f>
        <v>2018</v>
      </c>
      <c r="M4" s="86">
        <f>Time!M$4</f>
        <v>2019</v>
      </c>
      <c r="N4" s="86">
        <f>Time!N$4</f>
        <v>2020</v>
      </c>
      <c r="O4" s="86">
        <f>Time!O$4</f>
        <v>2021</v>
      </c>
      <c r="P4" s="86">
        <f>Time!P$4</f>
        <v>2022</v>
      </c>
      <c r="Q4" s="86">
        <f>Time!Q$4</f>
        <v>2023</v>
      </c>
      <c r="R4" s="86">
        <f>Time!R$4</f>
        <v>2024</v>
      </c>
      <c r="S4" s="86">
        <f>Time!S$4</f>
        <v>2025</v>
      </c>
      <c r="T4" s="86">
        <f>Time!T$4</f>
        <v>2026</v>
      </c>
      <c r="U4" s="86">
        <f>Time!U$4</f>
        <v>2027</v>
      </c>
      <c r="V4" s="86">
        <f>Time!V$4</f>
        <v>2028</v>
      </c>
      <c r="W4" s="86">
        <f>Time!W$4</f>
        <v>2029</v>
      </c>
      <c r="X4" s="86">
        <f>Time!X$4</f>
        <v>2030</v>
      </c>
      <c r="Y4" s="86">
        <f>Time!Y$4</f>
        <v>2031</v>
      </c>
      <c r="Z4" s="86">
        <f>Time!Z$4</f>
        <v>2032</v>
      </c>
      <c r="AA4" s="86">
        <f>Time!AA$4</f>
        <v>2033</v>
      </c>
      <c r="AB4" s="86">
        <f>Time!AB$4</f>
        <v>2034</v>
      </c>
      <c r="AC4" s="86">
        <f>Time!AC$4</f>
        <v>2035</v>
      </c>
      <c r="AD4" s="86">
        <f>Time!AD$4</f>
        <v>2036</v>
      </c>
      <c r="AE4" s="86">
        <f>Time!AE$4</f>
        <v>2037</v>
      </c>
      <c r="AF4" s="86">
        <f>Time!AF$4</f>
        <v>2038</v>
      </c>
      <c r="AG4" s="86">
        <f>Time!AG$4</f>
        <v>2039</v>
      </c>
      <c r="AH4" s="86">
        <f>Time!AH$4</f>
        <v>2040</v>
      </c>
      <c r="AI4" s="86">
        <f>Time!AI$4</f>
        <v>2041</v>
      </c>
      <c r="AJ4" s="86">
        <f>Time!AJ$4</f>
        <v>2042</v>
      </c>
      <c r="AK4" s="86">
        <f>Time!AK$4</f>
        <v>2043</v>
      </c>
      <c r="AL4" s="86">
        <f>Time!AL$4</f>
        <v>2044</v>
      </c>
      <c r="AM4" s="86">
        <f>Time!AM$4</f>
        <v>2045</v>
      </c>
    </row>
    <row r="5" spans="1:16384" x14ac:dyDescent="0.25">
      <c r="E5" s="17" t="s">
        <v>17</v>
      </c>
      <c r="F5" s="6" t="s">
        <v>1</v>
      </c>
      <c r="G5" s="6" t="s">
        <v>2</v>
      </c>
      <c r="H5" s="6" t="s">
        <v>12</v>
      </c>
      <c r="J5">
        <f>Time!J$5</f>
        <v>1</v>
      </c>
      <c r="K5">
        <f>Time!K$5</f>
        <v>2</v>
      </c>
      <c r="L5">
        <f>Time!L$5</f>
        <v>3</v>
      </c>
      <c r="M5">
        <f>Time!M$5</f>
        <v>4</v>
      </c>
      <c r="N5">
        <f>Time!N$5</f>
        <v>5</v>
      </c>
      <c r="O5">
        <f>Time!O$5</f>
        <v>6</v>
      </c>
      <c r="P5">
        <f>Time!P$5</f>
        <v>7</v>
      </c>
      <c r="Q5">
        <f>Time!Q$5</f>
        <v>8</v>
      </c>
      <c r="R5">
        <f>Time!R$5</f>
        <v>9</v>
      </c>
      <c r="S5">
        <f>Time!S$5</f>
        <v>10</v>
      </c>
      <c r="T5">
        <f>Time!T$5</f>
        <v>11</v>
      </c>
      <c r="U5">
        <f>Time!U$5</f>
        <v>12</v>
      </c>
      <c r="V5">
        <f>Time!V$5</f>
        <v>13</v>
      </c>
      <c r="W5">
        <f>Time!W$5</f>
        <v>14</v>
      </c>
      <c r="X5">
        <f>Time!X$5</f>
        <v>15</v>
      </c>
      <c r="Y5">
        <f>Time!Y$5</f>
        <v>16</v>
      </c>
      <c r="Z5">
        <f>Time!Z$5</f>
        <v>17</v>
      </c>
      <c r="AA5">
        <f>Time!AA$5</f>
        <v>18</v>
      </c>
      <c r="AB5">
        <f>Time!AB$5</f>
        <v>19</v>
      </c>
      <c r="AC5">
        <f>Time!AC$5</f>
        <v>20</v>
      </c>
      <c r="AD5">
        <f>Time!AD$5</f>
        <v>21</v>
      </c>
      <c r="AE5">
        <f>Time!AE$5</f>
        <v>22</v>
      </c>
      <c r="AF5">
        <f>Time!AF$5</f>
        <v>23</v>
      </c>
      <c r="AG5">
        <f>Time!AG$5</f>
        <v>24</v>
      </c>
      <c r="AH5">
        <f>Time!AH$5</f>
        <v>25</v>
      </c>
      <c r="AI5">
        <f>Time!AI$5</f>
        <v>26</v>
      </c>
      <c r="AJ5">
        <f>Time!AJ$5</f>
        <v>27</v>
      </c>
      <c r="AK5">
        <f>Time!AK$5</f>
        <v>28</v>
      </c>
      <c r="AL5">
        <f>Time!AL$5</f>
        <v>29</v>
      </c>
      <c r="AM5">
        <f>Time!AM$5</f>
        <v>30</v>
      </c>
      <c r="AN5"/>
      <c r="AO5"/>
      <c r="AP5"/>
      <c r="AQ5"/>
      <c r="AR5"/>
      <c r="AS5"/>
      <c r="AT5"/>
      <c r="AU5"/>
      <c r="AV5"/>
      <c r="AW5"/>
      <c r="AX5"/>
      <c r="AY5"/>
    </row>
    <row r="6" spans="1:16384" x14ac:dyDescent="0.25">
      <c r="F6" s="6"/>
      <c r="G6" s="6"/>
      <c r="H6" s="6"/>
    </row>
    <row r="7" spans="1:16384" s="7" customFormat="1" x14ac:dyDescent="0.25">
      <c r="A7" s="14" t="s">
        <v>67</v>
      </c>
      <c r="B7" s="14"/>
      <c r="C7" s="14"/>
      <c r="D7" s="132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  <c r="XFB7" s="5"/>
      <c r="XFC7" s="5"/>
      <c r="XFD7" s="5"/>
    </row>
    <row r="8" spans="1:16384" s="107" customFormat="1" x14ac:dyDescent="0.25">
      <c r="A8" s="106"/>
      <c r="B8" s="106"/>
      <c r="C8" s="106"/>
      <c r="D8" s="13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</row>
    <row r="9" spans="1:16384" x14ac:dyDescent="0.25">
      <c r="A9" s="42"/>
      <c r="B9" s="42" t="s">
        <v>319</v>
      </c>
      <c r="C9" s="43"/>
      <c r="D9" s="133"/>
      <c r="E9" s="8"/>
      <c r="F9" s="8"/>
      <c r="G9" s="8"/>
    </row>
    <row r="10" spans="1:16384" x14ac:dyDescent="0.25">
      <c r="A10" s="42"/>
      <c r="B10" s="42"/>
      <c r="C10" s="43"/>
      <c r="D10" s="133"/>
      <c r="E10" s="8"/>
      <c r="F10" s="8"/>
      <c r="G10" s="8"/>
    </row>
    <row r="11" spans="1:16384" s="18" customFormat="1" x14ac:dyDescent="0.25">
      <c r="A11" s="42"/>
      <c r="B11" s="42"/>
      <c r="C11" s="43" t="s">
        <v>68</v>
      </c>
      <c r="D11" s="133"/>
    </row>
    <row r="12" spans="1:16384" s="61" customFormat="1" x14ac:dyDescent="0.25">
      <c r="A12" s="98"/>
      <c r="B12" s="98"/>
      <c r="C12" s="99"/>
      <c r="D12" s="140"/>
      <c r="E12" s="61" t="str">
        <f>InpC!E$24</f>
        <v>Road Closure Time - Fatal</v>
      </c>
      <c r="F12" s="61">
        <f>InpC!F$24</f>
        <v>12.75</v>
      </c>
      <c r="G12" s="61" t="str">
        <f>InpC!G$24</f>
        <v>hrs</v>
      </c>
    </row>
    <row r="13" spans="1:16384" s="61" customFormat="1" x14ac:dyDescent="0.25">
      <c r="A13" s="98"/>
      <c r="B13" s="98"/>
      <c r="C13" s="99"/>
      <c r="D13" s="140"/>
      <c r="E13" s="61" t="str">
        <f>InpC!E$32</f>
        <v>Highway Diversion</v>
      </c>
      <c r="F13" s="61">
        <f>InpC!F$32</f>
        <v>0.25</v>
      </c>
      <c r="G13" s="61" t="str">
        <f>InpC!G$32</f>
        <v>hrs</v>
      </c>
    </row>
    <row r="14" spans="1:16384" s="103" customFormat="1" x14ac:dyDescent="0.25">
      <c r="A14" s="137"/>
      <c r="B14" s="137"/>
      <c r="C14" s="138"/>
      <c r="D14" s="139"/>
      <c r="E14" s="103" t="str">
        <f>InpV!E$17</f>
        <v>AADT share - Montebello Blvd - Auto</v>
      </c>
      <c r="F14" s="103">
        <f>InpV!F$17</f>
        <v>0</v>
      </c>
      <c r="G14" s="103" t="str">
        <f>InpV!G$17</f>
        <v>%</v>
      </c>
      <c r="H14" s="103">
        <f>InpV!H$17</f>
        <v>0</v>
      </c>
      <c r="I14" s="103">
        <f>InpV!I$17</f>
        <v>0</v>
      </c>
      <c r="J14" s="103">
        <f>InpV!J$17</f>
        <v>0.92</v>
      </c>
      <c r="K14" s="103">
        <f>InpV!K$17</f>
        <v>0.92</v>
      </c>
      <c r="L14" s="103">
        <f>InpV!L$17</f>
        <v>0.92</v>
      </c>
      <c r="M14" s="103">
        <f>InpV!M$17</f>
        <v>0.92</v>
      </c>
      <c r="N14" s="103">
        <f>InpV!N$17</f>
        <v>0.92</v>
      </c>
      <c r="O14" s="103">
        <f>InpV!O$17</f>
        <v>0.92</v>
      </c>
      <c r="P14" s="103">
        <f>InpV!P$17</f>
        <v>0.92</v>
      </c>
      <c r="Q14" s="103">
        <f>InpV!Q$17</f>
        <v>0.92</v>
      </c>
      <c r="R14" s="103">
        <f>InpV!R$17</f>
        <v>0.92</v>
      </c>
      <c r="S14" s="103">
        <f>InpV!S$17</f>
        <v>0.92</v>
      </c>
      <c r="T14" s="103">
        <f>InpV!T$17</f>
        <v>0.92</v>
      </c>
      <c r="U14" s="103">
        <f>InpV!U$17</f>
        <v>0.92</v>
      </c>
      <c r="V14" s="103">
        <f>InpV!V$17</f>
        <v>0.92</v>
      </c>
      <c r="W14" s="103">
        <f>InpV!W$17</f>
        <v>0.92</v>
      </c>
      <c r="X14" s="103">
        <f>InpV!X$17</f>
        <v>0.92</v>
      </c>
      <c r="Y14" s="103">
        <f>InpV!Y$17</f>
        <v>0.92</v>
      </c>
      <c r="Z14" s="103">
        <f>InpV!Z$17</f>
        <v>0.92</v>
      </c>
      <c r="AA14" s="103">
        <f>InpV!AA$17</f>
        <v>0.92</v>
      </c>
      <c r="AB14" s="103">
        <f>InpV!AB$17</f>
        <v>0.92</v>
      </c>
      <c r="AC14" s="103">
        <f>InpV!AC$17</f>
        <v>0.92</v>
      </c>
      <c r="AD14" s="103">
        <f>InpV!AD$17</f>
        <v>0.92</v>
      </c>
      <c r="AE14" s="103">
        <f>InpV!AE$17</f>
        <v>0.92</v>
      </c>
      <c r="AF14" s="103">
        <f>InpV!AF$17</f>
        <v>0.92</v>
      </c>
      <c r="AG14" s="103">
        <f>InpV!AG$17</f>
        <v>0.92</v>
      </c>
      <c r="AH14" s="103">
        <f>InpV!AH$17</f>
        <v>0.92</v>
      </c>
      <c r="AI14" s="103">
        <f>InpV!AI$17</f>
        <v>0.92</v>
      </c>
      <c r="AJ14" s="103">
        <f>InpV!AJ$17</f>
        <v>0.92</v>
      </c>
      <c r="AK14" s="103">
        <f>InpV!AK$17</f>
        <v>0.92</v>
      </c>
      <c r="AL14" s="103">
        <f>InpV!AL$17</f>
        <v>0.92</v>
      </c>
      <c r="AM14" s="103">
        <f>InpV!AM$17</f>
        <v>0.92</v>
      </c>
    </row>
    <row r="15" spans="1:16384" s="19" customFormat="1" x14ac:dyDescent="0.25">
      <c r="A15" s="42"/>
      <c r="B15" s="42"/>
      <c r="C15" s="43"/>
      <c r="D15" s="133"/>
      <c r="E15" s="19" t="str">
        <f>InpV!E$12</f>
        <v>AADT - Montebello Blvd - Auto</v>
      </c>
      <c r="F15" s="19">
        <f>InpV!F$12</f>
        <v>0</v>
      </c>
      <c r="G15" s="19" t="str">
        <f>InpV!G$12</f>
        <v>veh</v>
      </c>
      <c r="H15" s="19">
        <f>InpV!H$12</f>
        <v>574926.029094839</v>
      </c>
      <c r="I15" s="19">
        <f>InpV!I$12</f>
        <v>0</v>
      </c>
      <c r="J15" s="19">
        <f>InpV!J$12</f>
        <v>19496.652428727528</v>
      </c>
      <c r="K15" s="19">
        <f>InpV!K$12</f>
        <v>19627.280000000002</v>
      </c>
      <c r="L15" s="19">
        <f>InpV!L$12</f>
        <v>19758.782776</v>
      </c>
      <c r="M15" s="19">
        <f>InpV!M$12</f>
        <v>19891.166620599201</v>
      </c>
      <c r="N15" s="19">
        <f>InpV!N$12</f>
        <v>20024.437436957214</v>
      </c>
      <c r="O15" s="19">
        <f>InpV!O$12</f>
        <v>20158.601167784826</v>
      </c>
      <c r="P15" s="19">
        <f>InpV!P$12</f>
        <v>20293.66379560898</v>
      </c>
      <c r="Q15" s="19">
        <f>InpV!Q$12</f>
        <v>20429.63134303956</v>
      </c>
      <c r="R15" s="19">
        <f>InpV!R$12</f>
        <v>20566.509873037925</v>
      </c>
      <c r="S15" s="19">
        <f>InpV!S$12</f>
        <v>20704.305489187274</v>
      </c>
      <c r="T15" s="19">
        <f>InpV!T$12</f>
        <v>20843.02433596483</v>
      </c>
      <c r="U15" s="19">
        <f>InpV!U$12</f>
        <v>20982.672599015794</v>
      </c>
      <c r="V15" s="19">
        <f>InpV!V$12</f>
        <v>21123.256505429199</v>
      </c>
      <c r="W15" s="19">
        <f>InpV!W$12</f>
        <v>21264.782324015574</v>
      </c>
      <c r="X15" s="19">
        <f>InpV!X$12</f>
        <v>21407.256365586476</v>
      </c>
      <c r="Y15" s="19">
        <f>InpV!Y$12</f>
        <v>21550.684983235904</v>
      </c>
      <c r="Z15" s="19">
        <f>InpV!Z$12</f>
        <v>21695.074572623584</v>
      </c>
      <c r="AA15" s="19">
        <f>InpV!AA$12</f>
        <v>21840.43157226016</v>
      </c>
      <c r="AB15" s="19">
        <f>InpV!AB$12</f>
        <v>21986.762463794301</v>
      </c>
      <c r="AC15" s="19">
        <f>InpV!AC$12</f>
        <v>22134.073772301719</v>
      </c>
      <c r="AD15" s="19">
        <f>InpV!AD$12</f>
        <v>22282.372066576139</v>
      </c>
      <c r="AE15" s="19">
        <f>InpV!AE$12</f>
        <v>22431.6639594222</v>
      </c>
      <c r="AF15" s="19">
        <f>InpV!AF$12</f>
        <v>22581.956107950326</v>
      </c>
      <c r="AG15" s="19">
        <f>InpV!AG$12</f>
        <v>22733.255213873592</v>
      </c>
      <c r="AH15" s="19">
        <f>InpV!AH$12</f>
        <v>22885.568023806543</v>
      </c>
      <c r="AI15" s="19">
        <f>InpV!AI$12</f>
        <v>23038.901329566044</v>
      </c>
      <c r="AJ15" s="19">
        <f>InpV!AJ$12</f>
        <v>23193.261968474137</v>
      </c>
      <c r="AK15" s="19">
        <f>InpV!AK$12</f>
        <v>23348.65682366291</v>
      </c>
      <c r="AL15" s="19">
        <f>InpV!AL$12</f>
        <v>23505.092824381449</v>
      </c>
      <c r="AM15" s="19">
        <f>InpV!AM$12</f>
        <v>23662.576946304802</v>
      </c>
    </row>
    <row r="16" spans="1:16384" s="18" customFormat="1" x14ac:dyDescent="0.25">
      <c r="A16" s="42"/>
      <c r="B16" s="42"/>
      <c r="C16" s="43"/>
      <c r="D16" s="133"/>
      <c r="E16" s="18" t="s">
        <v>300</v>
      </c>
      <c r="G16" s="18" t="s">
        <v>226</v>
      </c>
      <c r="H16" s="18">
        <f>SUM(J16:AJ16)</f>
        <v>70248.774180025663</v>
      </c>
      <c r="J16" s="18">
        <f>J15 * ($F12 / 24) * $F13 * (J14)</f>
        <v>2382.2472186351451</v>
      </c>
      <c r="K16" s="18">
        <f t="shared" ref="K16:AJ16" si="0">K15 * ($F12 / 24) * $F13 * (K14)</f>
        <v>2398.2082750000004</v>
      </c>
      <c r="L16" s="18">
        <f t="shared" si="0"/>
        <v>2414.2762704424999</v>
      </c>
      <c r="M16" s="18">
        <f t="shared" si="0"/>
        <v>2430.4519214544653</v>
      </c>
      <c r="N16" s="18">
        <f t="shared" si="0"/>
        <v>2446.7359493282097</v>
      </c>
      <c r="O16" s="18">
        <f t="shared" si="0"/>
        <v>2463.1290801887085</v>
      </c>
      <c r="P16" s="18">
        <f t="shared" si="0"/>
        <v>2479.6320450259723</v>
      </c>
      <c r="Q16" s="18">
        <f t="shared" si="0"/>
        <v>2496.2455797276466</v>
      </c>
      <c r="R16" s="18">
        <f t="shared" si="0"/>
        <v>2512.9704251118214</v>
      </c>
      <c r="S16" s="18">
        <f t="shared" si="0"/>
        <v>2529.80732696007</v>
      </c>
      <c r="T16" s="18">
        <f t="shared" si="0"/>
        <v>2546.7570360507025</v>
      </c>
      <c r="U16" s="18">
        <f t="shared" si="0"/>
        <v>2563.8203081922425</v>
      </c>
      <c r="V16" s="18">
        <f t="shared" si="0"/>
        <v>2580.9979042571304</v>
      </c>
      <c r="W16" s="18">
        <f t="shared" si="0"/>
        <v>2598.2905902156531</v>
      </c>
      <c r="X16" s="18">
        <f t="shared" si="0"/>
        <v>2615.6991371700979</v>
      </c>
      <c r="Y16" s="18">
        <f t="shared" si="0"/>
        <v>2633.224321389137</v>
      </c>
      <c r="Z16" s="18">
        <f t="shared" si="0"/>
        <v>2650.8669243424442</v>
      </c>
      <c r="AA16" s="18">
        <f t="shared" si="0"/>
        <v>2668.6277327355383</v>
      </c>
      <c r="AB16" s="18">
        <f t="shared" si="0"/>
        <v>2686.5075385448663</v>
      </c>
      <c r="AC16" s="18">
        <f t="shared" si="0"/>
        <v>2704.5071390531166</v>
      </c>
      <c r="AD16" s="18">
        <f t="shared" si="0"/>
        <v>2722.6273368847724</v>
      </c>
      <c r="AE16" s="18">
        <f t="shared" si="0"/>
        <v>2740.8689400419003</v>
      </c>
      <c r="AF16" s="18">
        <f t="shared" si="0"/>
        <v>2759.2327619401804</v>
      </c>
      <c r="AG16" s="18">
        <f t="shared" si="0"/>
        <v>2777.7196214451797</v>
      </c>
      <c r="AH16" s="18">
        <f t="shared" si="0"/>
        <v>2796.3303429088623</v>
      </c>
      <c r="AI16" s="18">
        <f t="shared" si="0"/>
        <v>2815.0657562063511</v>
      </c>
      <c r="AJ16" s="18">
        <f t="shared" si="0"/>
        <v>2833.9266967729336</v>
      </c>
      <c r="AK16" s="18">
        <f t="shared" ref="AK16:AM16" si="1">AK15 * ($F12 / 24) * $F13 * (AK14)</f>
        <v>2852.9140056413121</v>
      </c>
      <c r="AL16" s="18">
        <f t="shared" si="1"/>
        <v>2872.0285294791083</v>
      </c>
      <c r="AM16" s="18">
        <f t="shared" si="1"/>
        <v>2891.2711206266181</v>
      </c>
    </row>
    <row r="17" spans="1:39" s="18" customFormat="1" x14ac:dyDescent="0.25">
      <c r="A17" s="42"/>
      <c r="B17" s="42"/>
      <c r="C17" s="43"/>
      <c r="D17" s="133"/>
    </row>
    <row r="18" spans="1:39" s="61" customFormat="1" x14ac:dyDescent="0.25">
      <c r="A18" s="98"/>
      <c r="B18" s="98"/>
      <c r="C18" s="99"/>
      <c r="D18" s="140"/>
      <c r="E18" s="61" t="str">
        <f>InpC!E$24</f>
        <v>Road Closure Time - Fatal</v>
      </c>
      <c r="F18" s="61">
        <f>InpC!F$24</f>
        <v>12.75</v>
      </c>
      <c r="G18" s="61" t="str">
        <f>InpC!G$24</f>
        <v>hrs</v>
      </c>
    </row>
    <row r="19" spans="1:39" s="61" customFormat="1" x14ac:dyDescent="0.25">
      <c r="A19" s="98"/>
      <c r="B19" s="98"/>
      <c r="C19" s="99"/>
      <c r="D19" s="140"/>
      <c r="E19" s="61" t="str">
        <f>InpC!E$32</f>
        <v>Highway Diversion</v>
      </c>
      <c r="F19" s="61">
        <f>InpC!F$32</f>
        <v>0.25</v>
      </c>
      <c r="G19" s="61" t="str">
        <f>InpC!G$32</f>
        <v>hrs</v>
      </c>
    </row>
    <row r="20" spans="1:39" s="103" customFormat="1" x14ac:dyDescent="0.25">
      <c r="A20" s="137"/>
      <c r="B20" s="137"/>
      <c r="C20" s="138"/>
      <c r="D20" s="139"/>
      <c r="E20" s="103" t="str">
        <f>InpV!E$18</f>
        <v>AADT share - Montebello Blvd - Truck</v>
      </c>
      <c r="F20" s="103">
        <f>InpV!F$18</f>
        <v>0</v>
      </c>
      <c r="G20" s="103" t="str">
        <f>InpV!G$18</f>
        <v>%</v>
      </c>
      <c r="H20" s="103">
        <f>InpV!H$18</f>
        <v>0</v>
      </c>
      <c r="I20" s="103">
        <f>InpV!I$18</f>
        <v>0</v>
      </c>
      <c r="J20" s="103">
        <f>InpV!J$18</f>
        <v>0.08</v>
      </c>
      <c r="K20" s="103">
        <f>InpV!K$18</f>
        <v>0.08</v>
      </c>
      <c r="L20" s="103">
        <f>InpV!L$18</f>
        <v>0.08</v>
      </c>
      <c r="M20" s="103">
        <f>InpV!M$18</f>
        <v>0.08</v>
      </c>
      <c r="N20" s="103">
        <f>InpV!N$18</f>
        <v>0.08</v>
      </c>
      <c r="O20" s="103">
        <f>InpV!O$18</f>
        <v>0.08</v>
      </c>
      <c r="P20" s="103">
        <f>InpV!P$18</f>
        <v>0.08</v>
      </c>
      <c r="Q20" s="103">
        <f>InpV!Q$18</f>
        <v>0.08</v>
      </c>
      <c r="R20" s="103">
        <f>InpV!R$18</f>
        <v>0.08</v>
      </c>
      <c r="S20" s="103">
        <f>InpV!S$18</f>
        <v>0.08</v>
      </c>
      <c r="T20" s="103">
        <f>InpV!T$18</f>
        <v>0.08</v>
      </c>
      <c r="U20" s="103">
        <f>InpV!U$18</f>
        <v>0.08</v>
      </c>
      <c r="V20" s="103">
        <f>InpV!V$18</f>
        <v>0.08</v>
      </c>
      <c r="W20" s="103">
        <f>InpV!W$18</f>
        <v>0.08</v>
      </c>
      <c r="X20" s="103">
        <f>InpV!X$18</f>
        <v>0.08</v>
      </c>
      <c r="Y20" s="103">
        <f>InpV!Y$18</f>
        <v>0.08</v>
      </c>
      <c r="Z20" s="103">
        <f>InpV!Z$18</f>
        <v>0.08</v>
      </c>
      <c r="AA20" s="103">
        <f>InpV!AA$18</f>
        <v>0.08</v>
      </c>
      <c r="AB20" s="103">
        <f>InpV!AB$18</f>
        <v>0.08</v>
      </c>
      <c r="AC20" s="103">
        <f>InpV!AC$18</f>
        <v>0.08</v>
      </c>
      <c r="AD20" s="103">
        <f>InpV!AD$18</f>
        <v>0.08</v>
      </c>
      <c r="AE20" s="103">
        <f>InpV!AE$18</f>
        <v>0.08</v>
      </c>
      <c r="AF20" s="103">
        <f>InpV!AF$18</f>
        <v>0.08</v>
      </c>
      <c r="AG20" s="103">
        <f>InpV!AG$18</f>
        <v>0.08</v>
      </c>
      <c r="AH20" s="103">
        <f>InpV!AH$18</f>
        <v>0.08</v>
      </c>
      <c r="AI20" s="103">
        <f>InpV!AI$18</f>
        <v>0.08</v>
      </c>
      <c r="AJ20" s="103">
        <f>InpV!AJ$18</f>
        <v>0.08</v>
      </c>
      <c r="AK20" s="103">
        <f>InpV!AK$18</f>
        <v>0.08</v>
      </c>
      <c r="AL20" s="103">
        <f>InpV!AL$18</f>
        <v>0.08</v>
      </c>
      <c r="AM20" s="103">
        <f>InpV!AM$18</f>
        <v>0.08</v>
      </c>
    </row>
    <row r="21" spans="1:39" s="19" customFormat="1" x14ac:dyDescent="0.25">
      <c r="A21" s="42"/>
      <c r="B21" s="42"/>
      <c r="C21" s="43"/>
      <c r="D21" s="133"/>
      <c r="E21" s="19" t="str">
        <f>InpV!E$12</f>
        <v>AADT - Montebello Blvd - Auto</v>
      </c>
      <c r="F21" s="19">
        <f>InpV!F$12</f>
        <v>0</v>
      </c>
      <c r="G21" s="19" t="str">
        <f>InpV!G$12</f>
        <v>veh</v>
      </c>
      <c r="H21" s="19">
        <f>InpV!H$12</f>
        <v>574926.029094839</v>
      </c>
      <c r="I21" s="19">
        <f>InpV!I$12</f>
        <v>0</v>
      </c>
      <c r="J21" s="19">
        <f>InpV!J$12</f>
        <v>19496.652428727528</v>
      </c>
      <c r="K21" s="19">
        <f>InpV!K$12</f>
        <v>19627.280000000002</v>
      </c>
      <c r="L21" s="19">
        <f>InpV!L$12</f>
        <v>19758.782776</v>
      </c>
      <c r="M21" s="19">
        <f>InpV!M$12</f>
        <v>19891.166620599201</v>
      </c>
      <c r="N21" s="19">
        <f>InpV!N$12</f>
        <v>20024.437436957214</v>
      </c>
      <c r="O21" s="19">
        <f>InpV!O$12</f>
        <v>20158.601167784826</v>
      </c>
      <c r="P21" s="19">
        <f>InpV!P$12</f>
        <v>20293.66379560898</v>
      </c>
      <c r="Q21" s="19">
        <f>InpV!Q$12</f>
        <v>20429.63134303956</v>
      </c>
      <c r="R21" s="19">
        <f>InpV!R$12</f>
        <v>20566.509873037925</v>
      </c>
      <c r="S21" s="19">
        <f>InpV!S$12</f>
        <v>20704.305489187274</v>
      </c>
      <c r="T21" s="19">
        <f>InpV!T$12</f>
        <v>20843.02433596483</v>
      </c>
      <c r="U21" s="19">
        <f>InpV!U$12</f>
        <v>20982.672599015794</v>
      </c>
      <c r="V21" s="19">
        <f>InpV!V$12</f>
        <v>21123.256505429199</v>
      </c>
      <c r="W21" s="19">
        <f>InpV!W$12</f>
        <v>21264.782324015574</v>
      </c>
      <c r="X21" s="19">
        <f>InpV!X$12</f>
        <v>21407.256365586476</v>
      </c>
      <c r="Y21" s="19">
        <f>InpV!Y$12</f>
        <v>21550.684983235904</v>
      </c>
      <c r="Z21" s="19">
        <f>InpV!Z$12</f>
        <v>21695.074572623584</v>
      </c>
      <c r="AA21" s="19">
        <f>InpV!AA$12</f>
        <v>21840.43157226016</v>
      </c>
      <c r="AB21" s="19">
        <f>InpV!AB$12</f>
        <v>21986.762463794301</v>
      </c>
      <c r="AC21" s="19">
        <f>InpV!AC$12</f>
        <v>22134.073772301719</v>
      </c>
      <c r="AD21" s="19">
        <f>InpV!AD$12</f>
        <v>22282.372066576139</v>
      </c>
      <c r="AE21" s="19">
        <f>InpV!AE$12</f>
        <v>22431.6639594222</v>
      </c>
      <c r="AF21" s="19">
        <f>InpV!AF$12</f>
        <v>22581.956107950326</v>
      </c>
      <c r="AG21" s="19">
        <f>InpV!AG$12</f>
        <v>22733.255213873592</v>
      </c>
      <c r="AH21" s="19">
        <f>InpV!AH$12</f>
        <v>22885.568023806543</v>
      </c>
      <c r="AI21" s="19">
        <f>InpV!AI$12</f>
        <v>23038.901329566044</v>
      </c>
      <c r="AJ21" s="19">
        <f>InpV!AJ$12</f>
        <v>23193.261968474137</v>
      </c>
      <c r="AK21" s="19">
        <f>InpV!AK$12</f>
        <v>23348.65682366291</v>
      </c>
      <c r="AL21" s="19">
        <f>InpV!AL$12</f>
        <v>23505.092824381449</v>
      </c>
      <c r="AM21" s="19">
        <f>InpV!AM$12</f>
        <v>23662.576946304802</v>
      </c>
    </row>
    <row r="22" spans="1:39" s="18" customFormat="1" x14ac:dyDescent="0.25">
      <c r="A22" s="42"/>
      <c r="B22" s="42"/>
      <c r="C22" s="43"/>
      <c r="D22" s="133"/>
      <c r="E22" s="18" t="s">
        <v>299</v>
      </c>
      <c r="G22" s="18" t="s">
        <v>226</v>
      </c>
      <c r="H22" s="18">
        <f>SUM(J22:AJ22)</f>
        <v>6108.5890591326634</v>
      </c>
      <c r="J22" s="18">
        <f>J21 * ($F18 / 24) * $F19 * (J20)</f>
        <v>207.15193205522999</v>
      </c>
      <c r="K22" s="18">
        <f t="shared" ref="K22:AJ22" si="2">K21 * ($F18 / 24) * $F19 * (K20)</f>
        <v>208.53985000000006</v>
      </c>
      <c r="L22" s="18">
        <f t="shared" si="2"/>
        <v>209.93706699499998</v>
      </c>
      <c r="M22" s="18">
        <f t="shared" si="2"/>
        <v>211.34364534386651</v>
      </c>
      <c r="N22" s="18">
        <f t="shared" si="2"/>
        <v>212.7596477676704</v>
      </c>
      <c r="O22" s="18">
        <f t="shared" si="2"/>
        <v>214.18513740771377</v>
      </c>
      <c r="P22" s="18">
        <f t="shared" si="2"/>
        <v>215.62017782834542</v>
      </c>
      <c r="Q22" s="18">
        <f t="shared" si="2"/>
        <v>217.06483301979534</v>
      </c>
      <c r="R22" s="18">
        <f t="shared" si="2"/>
        <v>218.51916740102797</v>
      </c>
      <c r="S22" s="18">
        <f t="shared" si="2"/>
        <v>219.98324582261478</v>
      </c>
      <c r="T22" s="18">
        <f t="shared" si="2"/>
        <v>221.45713356962631</v>
      </c>
      <c r="U22" s="18">
        <f t="shared" si="2"/>
        <v>222.94089636454282</v>
      </c>
      <c r="V22" s="18">
        <f t="shared" si="2"/>
        <v>224.43460037018525</v>
      </c>
      <c r="W22" s="18">
        <f t="shared" si="2"/>
        <v>225.93831219266548</v>
      </c>
      <c r="X22" s="18">
        <f t="shared" si="2"/>
        <v>227.4520988843563</v>
      </c>
      <c r="Y22" s="18">
        <f t="shared" si="2"/>
        <v>228.97602794688149</v>
      </c>
      <c r="Z22" s="18">
        <f t="shared" si="2"/>
        <v>230.51016733412558</v>
      </c>
      <c r="AA22" s="18">
        <f t="shared" si="2"/>
        <v>232.0545854552642</v>
      </c>
      <c r="AB22" s="18">
        <f t="shared" si="2"/>
        <v>233.60935117781446</v>
      </c>
      <c r="AC22" s="18">
        <f t="shared" si="2"/>
        <v>235.17453383070577</v>
      </c>
      <c r="AD22" s="18">
        <f t="shared" si="2"/>
        <v>236.7502032073715</v>
      </c>
      <c r="AE22" s="18">
        <f t="shared" si="2"/>
        <v>238.33642956886089</v>
      </c>
      <c r="AF22" s="18">
        <f t="shared" si="2"/>
        <v>239.9332836469722</v>
      </c>
      <c r="AG22" s="18">
        <f t="shared" si="2"/>
        <v>241.54083664740691</v>
      </c>
      <c r="AH22" s="18">
        <f t="shared" si="2"/>
        <v>243.15916025294453</v>
      </c>
      <c r="AI22" s="18">
        <f t="shared" si="2"/>
        <v>244.78832662663922</v>
      </c>
      <c r="AJ22" s="18">
        <f t="shared" si="2"/>
        <v>246.42840841503769</v>
      </c>
      <c r="AK22" s="18">
        <f t="shared" ref="AK22:AM22" si="3">AK21 * ($F18 / 24) * $F19 * (AK20)</f>
        <v>248.07947875141843</v>
      </c>
      <c r="AL22" s="18">
        <f t="shared" si="3"/>
        <v>249.74161125905289</v>
      </c>
      <c r="AM22" s="18">
        <f t="shared" si="3"/>
        <v>251.41488005448855</v>
      </c>
    </row>
    <row r="23" spans="1:39" s="18" customFormat="1" x14ac:dyDescent="0.25">
      <c r="A23" s="42"/>
      <c r="B23" s="42"/>
      <c r="C23" s="43"/>
      <c r="D23" s="133"/>
    </row>
    <row r="24" spans="1:39" s="80" customFormat="1" x14ac:dyDescent="0.25">
      <c r="A24" s="98"/>
      <c r="B24" s="98"/>
      <c r="C24" s="99"/>
      <c r="D24" s="140"/>
      <c r="E24" s="61" t="str">
        <f>InpC!E$28</f>
        <v>Rail Closure Time - Fatal</v>
      </c>
      <c r="F24" s="61">
        <f>InpC!F$28</f>
        <v>4.7333333333333334</v>
      </c>
      <c r="G24" s="61" t="str">
        <f>InpC!G$28</f>
        <v>hrs</v>
      </c>
    </row>
    <row r="25" spans="1:39" s="18" customFormat="1" x14ac:dyDescent="0.25">
      <c r="A25" s="42"/>
      <c r="B25" s="42"/>
      <c r="C25" s="43"/>
      <c r="D25" s="133"/>
      <c r="E25" s="19" t="str">
        <f>InpV!E$40</f>
        <v>TOTALTRN - Medium</v>
      </c>
      <c r="F25" s="19">
        <f>InpV!F$40</f>
        <v>0</v>
      </c>
      <c r="G25" s="19" t="str">
        <f>InpV!G$40</f>
        <v>trains</v>
      </c>
      <c r="H25" s="19">
        <f>InpV!H$40</f>
        <v>0</v>
      </c>
      <c r="I25" s="19">
        <f>InpV!I$40</f>
        <v>0</v>
      </c>
      <c r="J25" s="19">
        <f>InpV!J$40</f>
        <v>44</v>
      </c>
      <c r="K25" s="19">
        <f>InpV!K$40</f>
        <v>44</v>
      </c>
      <c r="L25" s="19">
        <f>InpV!L$40</f>
        <v>45.333333333333336</v>
      </c>
      <c r="M25" s="19">
        <f>InpV!M$40</f>
        <v>46.666666666666671</v>
      </c>
      <c r="N25" s="19">
        <f>InpV!N$40</f>
        <v>48</v>
      </c>
      <c r="O25" s="19">
        <f>InpV!O$40</f>
        <v>49.295999999999992</v>
      </c>
      <c r="P25" s="19">
        <f>InpV!P$40</f>
        <v>50.626991999999987</v>
      </c>
      <c r="Q25" s="19">
        <f>InpV!Q$40</f>
        <v>51.993920783999982</v>
      </c>
      <c r="R25" s="19">
        <f>InpV!R$40</f>
        <v>53.397756645167981</v>
      </c>
      <c r="S25" s="19">
        <f>InpV!S$40</f>
        <v>54.839496074587508</v>
      </c>
      <c r="T25" s="19">
        <f>InpV!T$40</f>
        <v>56.320162468601367</v>
      </c>
      <c r="U25" s="19">
        <f>InpV!U$40</f>
        <v>57.840806855253597</v>
      </c>
      <c r="V25" s="19">
        <f>InpV!V$40</f>
        <v>59.402508640345438</v>
      </c>
      <c r="W25" s="19">
        <f>InpV!W$40</f>
        <v>61.006376373634758</v>
      </c>
      <c r="X25" s="19">
        <f>InpV!X$40</f>
        <v>62.653548535722891</v>
      </c>
      <c r="Y25" s="19">
        <f>InpV!Y$40</f>
        <v>64.345194346187398</v>
      </c>
      <c r="Z25" s="19">
        <f>InpV!Z$40</f>
        <v>66.082514593534455</v>
      </c>
      <c r="AA25" s="19">
        <f>InpV!AA$40</f>
        <v>67.866742487559875</v>
      </c>
      <c r="AB25" s="19">
        <f>InpV!AB$40</f>
        <v>69.699144534723985</v>
      </c>
      <c r="AC25" s="19">
        <f>InpV!AC$40</f>
        <v>71.581021437161525</v>
      </c>
      <c r="AD25" s="19">
        <f>InpV!AD$40</f>
        <v>73.513709015964878</v>
      </c>
      <c r="AE25" s="19">
        <f>InpV!AE$40</f>
        <v>75.498579159395916</v>
      </c>
      <c r="AF25" s="19">
        <f>InpV!AF$40</f>
        <v>77.5370407966996</v>
      </c>
      <c r="AG25" s="19">
        <f>InpV!AG$40</f>
        <v>79.630540898210484</v>
      </c>
      <c r="AH25" s="19">
        <f>InpV!AH$40</f>
        <v>81.780565502462153</v>
      </c>
      <c r="AI25" s="19">
        <f>InpV!AI$40</f>
        <v>83.988640771028628</v>
      </c>
      <c r="AJ25" s="19">
        <f>InpV!AJ$40</f>
        <v>86.256334071846396</v>
      </c>
      <c r="AK25" s="19">
        <f>InpV!AK$40</f>
        <v>87.256334071846396</v>
      </c>
      <c r="AL25" s="19">
        <f>InpV!AL$40</f>
        <v>88.256334071846396</v>
      </c>
      <c r="AM25" s="19">
        <f>InpV!AM$40</f>
        <v>89.256334071846396</v>
      </c>
    </row>
    <row r="26" spans="1:39" s="18" customFormat="1" x14ac:dyDescent="0.25">
      <c r="A26" s="42"/>
      <c r="B26" s="42"/>
      <c r="C26" s="43"/>
      <c r="D26" s="133"/>
      <c r="E26" s="18" t="s">
        <v>374</v>
      </c>
      <c r="G26" s="18" t="s">
        <v>226</v>
      </c>
      <c r="H26" s="18">
        <f>SUM(J26:AJ26)</f>
        <v>785.62939272186293</v>
      </c>
      <c r="J26" s="18">
        <f t="shared" ref="J26:AJ26" si="4" xml:space="preserve"> ($F24 / 24) * J25 * ($F24 / 2)</f>
        <v>20.537407407407407</v>
      </c>
      <c r="K26" s="18">
        <f t="shared" si="4"/>
        <v>20.537407407407407</v>
      </c>
      <c r="L26" s="18">
        <f t="shared" si="4"/>
        <v>21.159753086419755</v>
      </c>
      <c r="M26" s="18">
        <f t="shared" si="4"/>
        <v>21.782098765432099</v>
      </c>
      <c r="N26" s="18">
        <f t="shared" si="4"/>
        <v>22.404444444444444</v>
      </c>
      <c r="O26" s="18">
        <f t="shared" si="4"/>
        <v>23.00936444444444</v>
      </c>
      <c r="P26" s="18">
        <f t="shared" si="4"/>
        <v>23.630617284444437</v>
      </c>
      <c r="Q26" s="18">
        <f t="shared" si="4"/>
        <v>24.268643951124435</v>
      </c>
      <c r="R26" s="18">
        <f t="shared" si="4"/>
        <v>24.923897337804796</v>
      </c>
      <c r="S26" s="18">
        <f t="shared" si="4"/>
        <v>25.59684256592552</v>
      </c>
      <c r="T26" s="18">
        <f t="shared" si="4"/>
        <v>26.287957315205507</v>
      </c>
      <c r="U26" s="18">
        <f t="shared" si="4"/>
        <v>26.997732162716051</v>
      </c>
      <c r="V26" s="18">
        <f t="shared" si="4"/>
        <v>27.726670931109382</v>
      </c>
      <c r="W26" s="18">
        <f t="shared" si="4"/>
        <v>28.475291046249335</v>
      </c>
      <c r="X26" s="18">
        <f t="shared" si="4"/>
        <v>29.244123904498064</v>
      </c>
      <c r="Y26" s="18">
        <f t="shared" si="4"/>
        <v>30.033715249919506</v>
      </c>
      <c r="Z26" s="18">
        <f t="shared" si="4"/>
        <v>30.844625561667332</v>
      </c>
      <c r="AA26" s="18">
        <f t="shared" si="4"/>
        <v>31.677430451832347</v>
      </c>
      <c r="AB26" s="18">
        <f t="shared" si="4"/>
        <v>32.532721074031812</v>
      </c>
      <c r="AC26" s="18">
        <f t="shared" si="4"/>
        <v>33.411104543030675</v>
      </c>
      <c r="AD26" s="18">
        <f t="shared" si="4"/>
        <v>34.313204365692492</v>
      </c>
      <c r="AE26" s="18">
        <f t="shared" si="4"/>
        <v>35.239660883566188</v>
      </c>
      <c r="AF26" s="18">
        <f t="shared" si="4"/>
        <v>36.191131727422466</v>
      </c>
      <c r="AG26" s="18">
        <f t="shared" si="4"/>
        <v>37.168292284062872</v>
      </c>
      <c r="AH26" s="18">
        <f t="shared" si="4"/>
        <v>38.171836175732565</v>
      </c>
      <c r="AI26" s="18">
        <f t="shared" si="4"/>
        <v>39.202475752477341</v>
      </c>
      <c r="AJ26" s="18">
        <f t="shared" si="4"/>
        <v>40.260942597794227</v>
      </c>
      <c r="AK26" s="18">
        <f t="shared" ref="AK26:AM26" si="5" xml:space="preserve"> ($F24 / 24) * AK25 * ($F24 / 2)</f>
        <v>40.727701857053489</v>
      </c>
      <c r="AL26" s="18">
        <f t="shared" si="5"/>
        <v>41.194461116312752</v>
      </c>
      <c r="AM26" s="18">
        <f t="shared" si="5"/>
        <v>41.661220375572</v>
      </c>
    </row>
    <row r="27" spans="1:39" s="18" customFormat="1" x14ac:dyDescent="0.25">
      <c r="A27" s="42"/>
      <c r="B27" s="42"/>
      <c r="C27" s="43"/>
      <c r="D27" s="133"/>
    </row>
    <row r="28" spans="1:39" s="18" customFormat="1" x14ac:dyDescent="0.25">
      <c r="A28" s="42"/>
      <c r="B28" s="42"/>
      <c r="C28" s="43" t="s">
        <v>76</v>
      </c>
      <c r="D28" s="133"/>
    </row>
    <row r="29" spans="1:39" s="61" customFormat="1" x14ac:dyDescent="0.25">
      <c r="A29" s="98"/>
      <c r="B29" s="98"/>
      <c r="C29" s="99"/>
      <c r="D29" s="140"/>
      <c r="E29" s="61" t="str">
        <f>InpC!E$25</f>
        <v>Road Closure Time - Non-Fatal</v>
      </c>
      <c r="F29" s="61">
        <f>InpC!F$25</f>
        <v>2.0833333333333335</v>
      </c>
      <c r="G29" s="61" t="str">
        <f>InpC!G$25</f>
        <v>hrs</v>
      </c>
    </row>
    <row r="30" spans="1:39" s="61" customFormat="1" x14ac:dyDescent="0.25">
      <c r="A30" s="98"/>
      <c r="B30" s="98"/>
      <c r="C30" s="99"/>
      <c r="D30" s="140"/>
      <c r="E30" s="61" t="str">
        <f>InpC!E$32</f>
        <v>Highway Diversion</v>
      </c>
      <c r="F30" s="61">
        <f>InpC!F$32</f>
        <v>0.25</v>
      </c>
      <c r="G30" s="61" t="str">
        <f>InpC!G$32</f>
        <v>hrs</v>
      </c>
    </row>
    <row r="31" spans="1:39" s="103" customFormat="1" x14ac:dyDescent="0.25">
      <c r="A31" s="137"/>
      <c r="B31" s="137"/>
      <c r="C31" s="138"/>
      <c r="D31" s="139"/>
      <c r="E31" s="103" t="str">
        <f>InpV!E$17</f>
        <v>AADT share - Montebello Blvd - Auto</v>
      </c>
      <c r="F31" s="103">
        <f>InpV!F$17</f>
        <v>0</v>
      </c>
      <c r="G31" s="103" t="str">
        <f>InpV!G$17</f>
        <v>%</v>
      </c>
      <c r="H31" s="103">
        <f>InpV!H$17</f>
        <v>0</v>
      </c>
      <c r="I31" s="103">
        <f>InpV!I$17</f>
        <v>0</v>
      </c>
      <c r="J31" s="103">
        <f>InpV!J$17</f>
        <v>0.92</v>
      </c>
      <c r="K31" s="103">
        <f>InpV!K$17</f>
        <v>0.92</v>
      </c>
      <c r="L31" s="103">
        <f>InpV!L$17</f>
        <v>0.92</v>
      </c>
      <c r="M31" s="103">
        <f>InpV!M$17</f>
        <v>0.92</v>
      </c>
      <c r="N31" s="103">
        <f>InpV!N$17</f>
        <v>0.92</v>
      </c>
      <c r="O31" s="103">
        <f>InpV!O$17</f>
        <v>0.92</v>
      </c>
      <c r="P31" s="103">
        <f>InpV!P$17</f>
        <v>0.92</v>
      </c>
      <c r="Q31" s="103">
        <f>InpV!Q$17</f>
        <v>0.92</v>
      </c>
      <c r="R31" s="103">
        <f>InpV!R$17</f>
        <v>0.92</v>
      </c>
      <c r="S31" s="103">
        <f>InpV!S$17</f>
        <v>0.92</v>
      </c>
      <c r="T31" s="103">
        <f>InpV!T$17</f>
        <v>0.92</v>
      </c>
      <c r="U31" s="103">
        <f>InpV!U$17</f>
        <v>0.92</v>
      </c>
      <c r="V31" s="103">
        <f>InpV!V$17</f>
        <v>0.92</v>
      </c>
      <c r="W31" s="103">
        <f>InpV!W$17</f>
        <v>0.92</v>
      </c>
      <c r="X31" s="103">
        <f>InpV!X$17</f>
        <v>0.92</v>
      </c>
      <c r="Y31" s="103">
        <f>InpV!Y$17</f>
        <v>0.92</v>
      </c>
      <c r="Z31" s="103">
        <f>InpV!Z$17</f>
        <v>0.92</v>
      </c>
      <c r="AA31" s="103">
        <f>InpV!AA$17</f>
        <v>0.92</v>
      </c>
      <c r="AB31" s="103">
        <f>InpV!AB$17</f>
        <v>0.92</v>
      </c>
      <c r="AC31" s="103">
        <f>InpV!AC$17</f>
        <v>0.92</v>
      </c>
      <c r="AD31" s="103">
        <f>InpV!AD$17</f>
        <v>0.92</v>
      </c>
      <c r="AE31" s="103">
        <f>InpV!AE$17</f>
        <v>0.92</v>
      </c>
      <c r="AF31" s="103">
        <f>InpV!AF$17</f>
        <v>0.92</v>
      </c>
      <c r="AG31" s="103">
        <f>InpV!AG$17</f>
        <v>0.92</v>
      </c>
      <c r="AH31" s="103">
        <f>InpV!AH$17</f>
        <v>0.92</v>
      </c>
      <c r="AI31" s="103">
        <f>InpV!AI$17</f>
        <v>0.92</v>
      </c>
      <c r="AJ31" s="103">
        <f>InpV!AJ$17</f>
        <v>0.92</v>
      </c>
      <c r="AK31" s="103">
        <f>InpV!AK$17</f>
        <v>0.92</v>
      </c>
      <c r="AL31" s="103">
        <f>InpV!AL$17</f>
        <v>0.92</v>
      </c>
      <c r="AM31" s="103">
        <f>InpV!AM$17</f>
        <v>0.92</v>
      </c>
    </row>
    <row r="32" spans="1:39" s="19" customFormat="1" x14ac:dyDescent="0.25">
      <c r="A32" s="42"/>
      <c r="B32" s="42"/>
      <c r="C32" s="43"/>
      <c r="D32" s="133"/>
      <c r="E32" s="19" t="str">
        <f>InpV!E$12</f>
        <v>AADT - Montebello Blvd - Auto</v>
      </c>
      <c r="F32" s="19">
        <f>InpV!F$12</f>
        <v>0</v>
      </c>
      <c r="G32" s="19" t="str">
        <f>InpV!G$12</f>
        <v>veh</v>
      </c>
      <c r="H32" s="19">
        <f>InpV!H$12</f>
        <v>574926.029094839</v>
      </c>
      <c r="I32" s="19">
        <f>InpV!I$12</f>
        <v>0</v>
      </c>
      <c r="J32" s="19">
        <f>InpV!J$12</f>
        <v>19496.652428727528</v>
      </c>
      <c r="K32" s="19">
        <f>InpV!K$12</f>
        <v>19627.280000000002</v>
      </c>
      <c r="L32" s="19">
        <f>InpV!L$12</f>
        <v>19758.782776</v>
      </c>
      <c r="M32" s="19">
        <f>InpV!M$12</f>
        <v>19891.166620599201</v>
      </c>
      <c r="N32" s="19">
        <f>InpV!N$12</f>
        <v>20024.437436957214</v>
      </c>
      <c r="O32" s="19">
        <f>InpV!O$12</f>
        <v>20158.601167784826</v>
      </c>
      <c r="P32" s="19">
        <f>InpV!P$12</f>
        <v>20293.66379560898</v>
      </c>
      <c r="Q32" s="19">
        <f>InpV!Q$12</f>
        <v>20429.63134303956</v>
      </c>
      <c r="R32" s="19">
        <f>InpV!R$12</f>
        <v>20566.509873037925</v>
      </c>
      <c r="S32" s="19">
        <f>InpV!S$12</f>
        <v>20704.305489187274</v>
      </c>
      <c r="T32" s="19">
        <f>InpV!T$12</f>
        <v>20843.02433596483</v>
      </c>
      <c r="U32" s="19">
        <f>InpV!U$12</f>
        <v>20982.672599015794</v>
      </c>
      <c r="V32" s="19">
        <f>InpV!V$12</f>
        <v>21123.256505429199</v>
      </c>
      <c r="W32" s="19">
        <f>InpV!W$12</f>
        <v>21264.782324015574</v>
      </c>
      <c r="X32" s="19">
        <f>InpV!X$12</f>
        <v>21407.256365586476</v>
      </c>
      <c r="Y32" s="19">
        <f>InpV!Y$12</f>
        <v>21550.684983235904</v>
      </c>
      <c r="Z32" s="19">
        <f>InpV!Z$12</f>
        <v>21695.074572623584</v>
      </c>
      <c r="AA32" s="19">
        <f>InpV!AA$12</f>
        <v>21840.43157226016</v>
      </c>
      <c r="AB32" s="19">
        <f>InpV!AB$12</f>
        <v>21986.762463794301</v>
      </c>
      <c r="AC32" s="19">
        <f>InpV!AC$12</f>
        <v>22134.073772301719</v>
      </c>
      <c r="AD32" s="19">
        <f>InpV!AD$12</f>
        <v>22282.372066576139</v>
      </c>
      <c r="AE32" s="19">
        <f>InpV!AE$12</f>
        <v>22431.6639594222</v>
      </c>
      <c r="AF32" s="19">
        <f>InpV!AF$12</f>
        <v>22581.956107950326</v>
      </c>
      <c r="AG32" s="19">
        <f>InpV!AG$12</f>
        <v>22733.255213873592</v>
      </c>
      <c r="AH32" s="19">
        <f>InpV!AH$12</f>
        <v>22885.568023806543</v>
      </c>
      <c r="AI32" s="19">
        <f>InpV!AI$12</f>
        <v>23038.901329566044</v>
      </c>
      <c r="AJ32" s="19">
        <f>InpV!AJ$12</f>
        <v>23193.261968474137</v>
      </c>
      <c r="AK32" s="19">
        <f>InpV!AK$12</f>
        <v>23348.65682366291</v>
      </c>
      <c r="AL32" s="19">
        <f>InpV!AL$12</f>
        <v>23505.092824381449</v>
      </c>
      <c r="AM32" s="19">
        <f>InpV!AM$12</f>
        <v>23662.576946304802</v>
      </c>
    </row>
    <row r="33" spans="1:39" s="18" customFormat="1" x14ac:dyDescent="0.25">
      <c r="A33" s="42"/>
      <c r="B33" s="42"/>
      <c r="C33" s="43"/>
      <c r="D33" s="133"/>
      <c r="E33" s="18" t="s">
        <v>302</v>
      </c>
      <c r="G33" s="18" t="s">
        <v>226</v>
      </c>
      <c r="H33" s="18">
        <f>SUM(J33:AJ33)</f>
        <v>11478.55787255321</v>
      </c>
      <c r="J33" s="18">
        <f>J32 * ($F29 / 24) * $F30 * (J31)</f>
        <v>389.25608147633091</v>
      </c>
      <c r="K33" s="18">
        <f t="shared" ref="K33:AJ33" si="6">K32 * ($F29 / 24) * $F30 * (K31)</f>
        <v>391.86409722222231</v>
      </c>
      <c r="L33" s="18">
        <f t="shared" si="6"/>
        <v>394.48958667361114</v>
      </c>
      <c r="M33" s="18">
        <f t="shared" si="6"/>
        <v>397.13266690432442</v>
      </c>
      <c r="N33" s="18">
        <f t="shared" si="6"/>
        <v>399.79345577258334</v>
      </c>
      <c r="O33" s="18">
        <f t="shared" si="6"/>
        <v>402.47207192625962</v>
      </c>
      <c r="P33" s="18">
        <f t="shared" si="6"/>
        <v>405.16863480816545</v>
      </c>
      <c r="Q33" s="18">
        <f t="shared" si="6"/>
        <v>407.88326466138017</v>
      </c>
      <c r="R33" s="18">
        <f t="shared" si="6"/>
        <v>410.61608253461139</v>
      </c>
      <c r="S33" s="18">
        <f t="shared" si="6"/>
        <v>413.3672102875932</v>
      </c>
      <c r="T33" s="18">
        <f t="shared" si="6"/>
        <v>416.13677059652008</v>
      </c>
      <c r="U33" s="18">
        <f t="shared" si="6"/>
        <v>418.92488695951681</v>
      </c>
      <c r="V33" s="18">
        <f t="shared" si="6"/>
        <v>421.73168370214557</v>
      </c>
      <c r="W33" s="18">
        <f t="shared" si="6"/>
        <v>424.55728598294991</v>
      </c>
      <c r="X33" s="18">
        <f t="shared" si="6"/>
        <v>427.40181979903565</v>
      </c>
      <c r="Y33" s="18">
        <f t="shared" si="6"/>
        <v>430.26541199168912</v>
      </c>
      <c r="Z33" s="18">
        <f t="shared" si="6"/>
        <v>433.14819025203343</v>
      </c>
      <c r="AA33" s="18">
        <f t="shared" si="6"/>
        <v>436.05028312672204</v>
      </c>
      <c r="AB33" s="18">
        <f t="shared" si="6"/>
        <v>438.971820023671</v>
      </c>
      <c r="AC33" s="18">
        <f t="shared" si="6"/>
        <v>441.91293121782957</v>
      </c>
      <c r="AD33" s="18">
        <f t="shared" si="6"/>
        <v>444.87374785698898</v>
      </c>
      <c r="AE33" s="18">
        <f t="shared" si="6"/>
        <v>447.85440196763079</v>
      </c>
      <c r="AF33" s="18">
        <f t="shared" si="6"/>
        <v>450.85502646081386</v>
      </c>
      <c r="AG33" s="18">
        <f t="shared" si="6"/>
        <v>453.87575513810128</v>
      </c>
      <c r="AH33" s="18">
        <f t="shared" si="6"/>
        <v>456.91672269752655</v>
      </c>
      <c r="AI33" s="18">
        <f t="shared" si="6"/>
        <v>459.97806473959992</v>
      </c>
      <c r="AJ33" s="18">
        <f t="shared" si="6"/>
        <v>463.05991777335527</v>
      </c>
      <c r="AK33" s="18">
        <f t="shared" ref="AK33:AM33" si="7">AK32 * ($F29 / 24) * $F30 * (AK31)</f>
        <v>466.16241922243665</v>
      </c>
      <c r="AL33" s="18">
        <f t="shared" si="7"/>
        <v>469.28570743122691</v>
      </c>
      <c r="AM33" s="18">
        <f t="shared" si="7"/>
        <v>472.42992167101613</v>
      </c>
    </row>
    <row r="34" spans="1:39" s="18" customFormat="1" x14ac:dyDescent="0.25">
      <c r="A34" s="42"/>
      <c r="B34" s="42"/>
      <c r="C34" s="43"/>
      <c r="D34" s="133"/>
    </row>
    <row r="35" spans="1:39" s="61" customFormat="1" x14ac:dyDescent="0.25">
      <c r="A35" s="98"/>
      <c r="B35" s="98"/>
      <c r="C35" s="99"/>
      <c r="D35" s="140"/>
      <c r="E35" s="61" t="str">
        <f>InpC!E$25</f>
        <v>Road Closure Time - Non-Fatal</v>
      </c>
      <c r="F35" s="61">
        <f>InpC!F$25</f>
        <v>2.0833333333333335</v>
      </c>
      <c r="G35" s="61" t="str">
        <f>InpC!G$25</f>
        <v>hrs</v>
      </c>
    </row>
    <row r="36" spans="1:39" s="61" customFormat="1" x14ac:dyDescent="0.25">
      <c r="A36" s="98"/>
      <c r="B36" s="98"/>
      <c r="C36" s="99"/>
      <c r="D36" s="140"/>
      <c r="E36" s="61" t="str">
        <f>InpC!E$32</f>
        <v>Highway Diversion</v>
      </c>
      <c r="F36" s="61">
        <f>InpC!F$32</f>
        <v>0.25</v>
      </c>
      <c r="G36" s="61" t="str">
        <f>InpC!G$32</f>
        <v>hrs</v>
      </c>
    </row>
    <row r="37" spans="1:39" s="103" customFormat="1" x14ac:dyDescent="0.25">
      <c r="A37" s="137"/>
      <c r="B37" s="137"/>
      <c r="C37" s="138"/>
      <c r="D37" s="139"/>
      <c r="E37" s="103" t="str">
        <f>InpV!E$18</f>
        <v>AADT share - Montebello Blvd - Truck</v>
      </c>
      <c r="F37" s="103">
        <f>InpV!F$18</f>
        <v>0</v>
      </c>
      <c r="G37" s="103" t="str">
        <f>InpV!G$18</f>
        <v>%</v>
      </c>
      <c r="H37" s="103">
        <f>InpV!H$18</f>
        <v>0</v>
      </c>
      <c r="I37" s="103">
        <f>InpV!I$18</f>
        <v>0</v>
      </c>
      <c r="J37" s="103">
        <f>InpV!J$18</f>
        <v>0.08</v>
      </c>
      <c r="K37" s="103">
        <f>InpV!K$18</f>
        <v>0.08</v>
      </c>
      <c r="L37" s="103">
        <f>InpV!L$18</f>
        <v>0.08</v>
      </c>
      <c r="M37" s="103">
        <f>InpV!M$18</f>
        <v>0.08</v>
      </c>
      <c r="N37" s="103">
        <f>InpV!N$18</f>
        <v>0.08</v>
      </c>
      <c r="O37" s="103">
        <f>InpV!O$18</f>
        <v>0.08</v>
      </c>
      <c r="P37" s="103">
        <f>InpV!P$18</f>
        <v>0.08</v>
      </c>
      <c r="Q37" s="103">
        <f>InpV!Q$18</f>
        <v>0.08</v>
      </c>
      <c r="R37" s="103">
        <f>InpV!R$18</f>
        <v>0.08</v>
      </c>
      <c r="S37" s="103">
        <f>InpV!S$18</f>
        <v>0.08</v>
      </c>
      <c r="T37" s="103">
        <f>InpV!T$18</f>
        <v>0.08</v>
      </c>
      <c r="U37" s="103">
        <f>InpV!U$18</f>
        <v>0.08</v>
      </c>
      <c r="V37" s="103">
        <f>InpV!V$18</f>
        <v>0.08</v>
      </c>
      <c r="W37" s="103">
        <f>InpV!W$18</f>
        <v>0.08</v>
      </c>
      <c r="X37" s="103">
        <f>InpV!X$18</f>
        <v>0.08</v>
      </c>
      <c r="Y37" s="103">
        <f>InpV!Y$18</f>
        <v>0.08</v>
      </c>
      <c r="Z37" s="103">
        <f>InpV!Z$18</f>
        <v>0.08</v>
      </c>
      <c r="AA37" s="103">
        <f>InpV!AA$18</f>
        <v>0.08</v>
      </c>
      <c r="AB37" s="103">
        <f>InpV!AB$18</f>
        <v>0.08</v>
      </c>
      <c r="AC37" s="103">
        <f>InpV!AC$18</f>
        <v>0.08</v>
      </c>
      <c r="AD37" s="103">
        <f>InpV!AD$18</f>
        <v>0.08</v>
      </c>
      <c r="AE37" s="103">
        <f>InpV!AE$18</f>
        <v>0.08</v>
      </c>
      <c r="AF37" s="103">
        <f>InpV!AF$18</f>
        <v>0.08</v>
      </c>
      <c r="AG37" s="103">
        <f>InpV!AG$18</f>
        <v>0.08</v>
      </c>
      <c r="AH37" s="103">
        <f>InpV!AH$18</f>
        <v>0.08</v>
      </c>
      <c r="AI37" s="103">
        <f>InpV!AI$18</f>
        <v>0.08</v>
      </c>
      <c r="AJ37" s="103">
        <f>InpV!AJ$18</f>
        <v>0.08</v>
      </c>
      <c r="AK37" s="103">
        <f>InpV!AK$18</f>
        <v>0.08</v>
      </c>
      <c r="AL37" s="103">
        <f>InpV!AL$18</f>
        <v>0.08</v>
      </c>
      <c r="AM37" s="103">
        <f>InpV!AM$18</f>
        <v>0.08</v>
      </c>
    </row>
    <row r="38" spans="1:39" s="19" customFormat="1" x14ac:dyDescent="0.25">
      <c r="A38" s="42"/>
      <c r="B38" s="42"/>
      <c r="C38" s="43"/>
      <c r="D38" s="133"/>
      <c r="E38" s="19" t="str">
        <f>InpV!E$12</f>
        <v>AADT - Montebello Blvd - Auto</v>
      </c>
      <c r="F38" s="19">
        <f>InpV!F$12</f>
        <v>0</v>
      </c>
      <c r="G38" s="19" t="str">
        <f>InpV!G$12</f>
        <v>veh</v>
      </c>
      <c r="H38" s="19">
        <f>InpV!H$12</f>
        <v>574926.029094839</v>
      </c>
      <c r="I38" s="19">
        <f>InpV!I$12</f>
        <v>0</v>
      </c>
      <c r="J38" s="19">
        <f>InpV!J$12</f>
        <v>19496.652428727528</v>
      </c>
      <c r="K38" s="19">
        <f>InpV!K$12</f>
        <v>19627.280000000002</v>
      </c>
      <c r="L38" s="19">
        <f>InpV!L$12</f>
        <v>19758.782776</v>
      </c>
      <c r="M38" s="19">
        <f>InpV!M$12</f>
        <v>19891.166620599201</v>
      </c>
      <c r="N38" s="19">
        <f>InpV!N$12</f>
        <v>20024.437436957214</v>
      </c>
      <c r="O38" s="19">
        <f>InpV!O$12</f>
        <v>20158.601167784826</v>
      </c>
      <c r="P38" s="19">
        <f>InpV!P$12</f>
        <v>20293.66379560898</v>
      </c>
      <c r="Q38" s="19">
        <f>InpV!Q$12</f>
        <v>20429.63134303956</v>
      </c>
      <c r="R38" s="19">
        <f>InpV!R$12</f>
        <v>20566.509873037925</v>
      </c>
      <c r="S38" s="19">
        <f>InpV!S$12</f>
        <v>20704.305489187274</v>
      </c>
      <c r="T38" s="19">
        <f>InpV!T$12</f>
        <v>20843.02433596483</v>
      </c>
      <c r="U38" s="19">
        <f>InpV!U$12</f>
        <v>20982.672599015794</v>
      </c>
      <c r="V38" s="19">
        <f>InpV!V$12</f>
        <v>21123.256505429199</v>
      </c>
      <c r="W38" s="19">
        <f>InpV!W$12</f>
        <v>21264.782324015574</v>
      </c>
      <c r="X38" s="19">
        <f>InpV!X$12</f>
        <v>21407.256365586476</v>
      </c>
      <c r="Y38" s="19">
        <f>InpV!Y$12</f>
        <v>21550.684983235904</v>
      </c>
      <c r="Z38" s="19">
        <f>InpV!Z$12</f>
        <v>21695.074572623584</v>
      </c>
      <c r="AA38" s="19">
        <f>InpV!AA$12</f>
        <v>21840.43157226016</v>
      </c>
      <c r="AB38" s="19">
        <f>InpV!AB$12</f>
        <v>21986.762463794301</v>
      </c>
      <c r="AC38" s="19">
        <f>InpV!AC$12</f>
        <v>22134.073772301719</v>
      </c>
      <c r="AD38" s="19">
        <f>InpV!AD$12</f>
        <v>22282.372066576139</v>
      </c>
      <c r="AE38" s="19">
        <f>InpV!AE$12</f>
        <v>22431.6639594222</v>
      </c>
      <c r="AF38" s="19">
        <f>InpV!AF$12</f>
        <v>22581.956107950326</v>
      </c>
      <c r="AG38" s="19">
        <f>InpV!AG$12</f>
        <v>22733.255213873592</v>
      </c>
      <c r="AH38" s="19">
        <f>InpV!AH$12</f>
        <v>22885.568023806543</v>
      </c>
      <c r="AI38" s="19">
        <f>InpV!AI$12</f>
        <v>23038.901329566044</v>
      </c>
      <c r="AJ38" s="19">
        <f>InpV!AJ$12</f>
        <v>23193.261968474137</v>
      </c>
      <c r="AK38" s="19">
        <f>InpV!AK$12</f>
        <v>23348.65682366291</v>
      </c>
      <c r="AL38" s="19">
        <f>InpV!AL$12</f>
        <v>23505.092824381449</v>
      </c>
      <c r="AM38" s="19">
        <f>InpV!AM$12</f>
        <v>23662.576946304802</v>
      </c>
    </row>
    <row r="39" spans="1:39" s="18" customFormat="1" x14ac:dyDescent="0.25">
      <c r="A39" s="42"/>
      <c r="B39" s="42"/>
      <c r="C39" s="43"/>
      <c r="D39" s="133"/>
      <c r="E39" s="18" t="s">
        <v>301</v>
      </c>
      <c r="G39" s="18" t="s">
        <v>226</v>
      </c>
      <c r="H39" s="18">
        <f>SUM(J39:AJ39)</f>
        <v>998.13546717854013</v>
      </c>
      <c r="J39" s="18">
        <f>J38 * ($F35 / 24) * $F36 * (J37)</f>
        <v>33.848354910985293</v>
      </c>
      <c r="K39" s="18">
        <f t="shared" ref="K39:AJ39" si="8">K38 * ($F35 / 24) * $F36 * (K37)</f>
        <v>34.075138888888894</v>
      </c>
      <c r="L39" s="18">
        <f t="shared" si="8"/>
        <v>34.30344231944445</v>
      </c>
      <c r="M39" s="18">
        <f t="shared" si="8"/>
        <v>34.533275382984733</v>
      </c>
      <c r="N39" s="18">
        <f t="shared" si="8"/>
        <v>34.764648328050725</v>
      </c>
      <c r="O39" s="18">
        <f t="shared" si="8"/>
        <v>34.997571471848659</v>
      </c>
      <c r="P39" s="18">
        <f t="shared" si="8"/>
        <v>35.232055200710036</v>
      </c>
      <c r="Q39" s="18">
        <f t="shared" si="8"/>
        <v>35.468109970554799</v>
      </c>
      <c r="R39" s="18">
        <f t="shared" si="8"/>
        <v>35.705746307357515</v>
      </c>
      <c r="S39" s="18">
        <f t="shared" si="8"/>
        <v>35.944974807616802</v>
      </c>
      <c r="T39" s="18">
        <f t="shared" si="8"/>
        <v>36.185806138827836</v>
      </c>
      <c r="U39" s="18">
        <f t="shared" si="8"/>
        <v>36.428251039957985</v>
      </c>
      <c r="V39" s="18">
        <f t="shared" si="8"/>
        <v>36.672320321925703</v>
      </c>
      <c r="W39" s="18">
        <f t="shared" si="8"/>
        <v>36.918024868082597</v>
      </c>
      <c r="X39" s="18">
        <f t="shared" si="8"/>
        <v>37.165375634698748</v>
      </c>
      <c r="Y39" s="18">
        <f t="shared" si="8"/>
        <v>37.414383651451224</v>
      </c>
      <c r="Z39" s="18">
        <f t="shared" si="8"/>
        <v>37.665060021915949</v>
      </c>
      <c r="AA39" s="18">
        <f t="shared" si="8"/>
        <v>37.917415924062787</v>
      </c>
      <c r="AB39" s="18">
        <f t="shared" si="8"/>
        <v>38.171462610753998</v>
      </c>
      <c r="AC39" s="18">
        <f t="shared" si="8"/>
        <v>38.427211410246045</v>
      </c>
      <c r="AD39" s="18">
        <f t="shared" si="8"/>
        <v>38.68467372669469</v>
      </c>
      <c r="AE39" s="18">
        <f t="shared" si="8"/>
        <v>38.943861040663549</v>
      </c>
      <c r="AF39" s="18">
        <f t="shared" si="8"/>
        <v>39.20478490963599</v>
      </c>
      <c r="AG39" s="18">
        <f t="shared" si="8"/>
        <v>39.467456968530549</v>
      </c>
      <c r="AH39" s="18">
        <f t="shared" si="8"/>
        <v>39.731888930219696</v>
      </c>
      <c r="AI39" s="18">
        <f t="shared" si="8"/>
        <v>39.998092586052167</v>
      </c>
      <c r="AJ39" s="18">
        <f t="shared" si="8"/>
        <v>40.26607980637872</v>
      </c>
      <c r="AK39" s="18">
        <f t="shared" ref="AK39:AM39" si="9">AK38 * ($F35 / 24) * $F36 * (AK37)</f>
        <v>40.53586254108145</v>
      </c>
      <c r="AL39" s="18">
        <f t="shared" si="9"/>
        <v>40.80745282010669</v>
      </c>
      <c r="AM39" s="18">
        <f t="shared" si="9"/>
        <v>41.080862754001402</v>
      </c>
    </row>
    <row r="40" spans="1:39" s="18" customFormat="1" x14ac:dyDescent="0.25">
      <c r="A40" s="42"/>
      <c r="B40" s="42"/>
      <c r="C40" s="43"/>
      <c r="D40" s="133"/>
    </row>
    <row r="41" spans="1:39" s="80" customFormat="1" x14ac:dyDescent="0.25">
      <c r="A41" s="98"/>
      <c r="B41" s="98"/>
      <c r="C41" s="99"/>
      <c r="D41" s="140"/>
      <c r="E41" s="61" t="str">
        <f>InpC!E$29</f>
        <v>Rail Closure Time - Non-Fatal</v>
      </c>
      <c r="F41" s="61">
        <f>InpC!F$29</f>
        <v>2.0750000000000002</v>
      </c>
      <c r="G41" s="61" t="str">
        <f>InpC!G$29</f>
        <v>hrs</v>
      </c>
    </row>
    <row r="42" spans="1:39" s="18" customFormat="1" x14ac:dyDescent="0.25">
      <c r="A42" s="42"/>
      <c r="B42" s="42"/>
      <c r="C42" s="43"/>
      <c r="D42" s="133"/>
      <c r="E42" s="19" t="str">
        <f>InpV!E$40</f>
        <v>TOTALTRN - Medium</v>
      </c>
      <c r="F42" s="19">
        <f>InpV!F$40</f>
        <v>0</v>
      </c>
      <c r="G42" s="19" t="str">
        <f>InpV!G$40</f>
        <v>trains</v>
      </c>
      <c r="H42" s="19">
        <f>InpV!H$40</f>
        <v>0</v>
      </c>
      <c r="I42" s="19"/>
      <c r="J42" s="19">
        <f>InpV!J$40</f>
        <v>44</v>
      </c>
      <c r="K42" s="19">
        <f>InpV!K$40</f>
        <v>44</v>
      </c>
      <c r="L42" s="19">
        <f>InpV!L$40</f>
        <v>45.333333333333336</v>
      </c>
      <c r="M42" s="19">
        <f>InpV!M$40</f>
        <v>46.666666666666671</v>
      </c>
      <c r="N42" s="19">
        <f>InpV!N$40</f>
        <v>48</v>
      </c>
      <c r="O42" s="19">
        <f>InpV!O$40</f>
        <v>49.295999999999992</v>
      </c>
      <c r="P42" s="19">
        <f>InpV!P$40</f>
        <v>50.626991999999987</v>
      </c>
      <c r="Q42" s="19">
        <f>InpV!Q$40</f>
        <v>51.993920783999982</v>
      </c>
      <c r="R42" s="19">
        <f>InpV!R$40</f>
        <v>53.397756645167981</v>
      </c>
      <c r="S42" s="19">
        <f>InpV!S$40</f>
        <v>54.839496074587508</v>
      </c>
      <c r="T42" s="19">
        <f>InpV!T$40</f>
        <v>56.320162468601367</v>
      </c>
      <c r="U42" s="19">
        <f>InpV!U$40</f>
        <v>57.840806855253597</v>
      </c>
      <c r="V42" s="19">
        <f>InpV!V$40</f>
        <v>59.402508640345438</v>
      </c>
      <c r="W42" s="19">
        <f>InpV!W$40</f>
        <v>61.006376373634758</v>
      </c>
      <c r="X42" s="19">
        <f>InpV!X$40</f>
        <v>62.653548535722891</v>
      </c>
      <c r="Y42" s="19">
        <f>InpV!Y$40</f>
        <v>64.345194346187398</v>
      </c>
      <c r="Z42" s="19">
        <f>InpV!Z$40</f>
        <v>66.082514593534455</v>
      </c>
      <c r="AA42" s="19">
        <f>InpV!AA$40</f>
        <v>67.866742487559875</v>
      </c>
      <c r="AB42" s="19">
        <f>InpV!AB$40</f>
        <v>69.699144534723985</v>
      </c>
      <c r="AC42" s="19">
        <f>InpV!AC$40</f>
        <v>71.581021437161525</v>
      </c>
      <c r="AD42" s="19">
        <f>InpV!AD$40</f>
        <v>73.513709015964878</v>
      </c>
      <c r="AE42" s="19">
        <f>InpV!AE$40</f>
        <v>75.498579159395916</v>
      </c>
      <c r="AF42" s="19">
        <f>InpV!AF$40</f>
        <v>77.5370407966996</v>
      </c>
      <c r="AG42" s="19">
        <f>InpV!AG$40</f>
        <v>79.630540898210484</v>
      </c>
      <c r="AH42" s="19">
        <f>InpV!AH$40</f>
        <v>81.780565502462153</v>
      </c>
      <c r="AI42" s="19">
        <f>InpV!AI$40</f>
        <v>83.988640771028628</v>
      </c>
      <c r="AJ42" s="19">
        <f>InpV!AJ$40</f>
        <v>86.256334071846396</v>
      </c>
      <c r="AK42" s="19">
        <f>InpV!AK$40</f>
        <v>87.256334071846396</v>
      </c>
      <c r="AL42" s="19">
        <f>InpV!AL$40</f>
        <v>88.256334071846396</v>
      </c>
      <c r="AM42" s="19">
        <f>InpV!AM$40</f>
        <v>89.256334071846396</v>
      </c>
    </row>
    <row r="43" spans="1:39" s="18" customFormat="1" x14ac:dyDescent="0.25">
      <c r="A43" s="42"/>
      <c r="B43" s="42"/>
      <c r="C43" s="43"/>
      <c r="D43" s="133"/>
      <c r="E43" s="18" t="s">
        <v>375</v>
      </c>
      <c r="G43" s="18" t="s">
        <v>226</v>
      </c>
      <c r="H43" s="18">
        <f>SUM(J43:AJ43)</f>
        <v>150.98011300507164</v>
      </c>
      <c r="J43" s="18">
        <f t="shared" ref="J43:AJ43" si="10" xml:space="preserve"> ($F41 / 24) * J42 * ($F41 / 2)</f>
        <v>3.9468229166666675</v>
      </c>
      <c r="K43" s="18">
        <f t="shared" si="10"/>
        <v>3.9468229166666675</v>
      </c>
      <c r="L43" s="18">
        <f t="shared" si="10"/>
        <v>4.0664236111111123</v>
      </c>
      <c r="M43" s="18">
        <f t="shared" si="10"/>
        <v>4.1860243055555566</v>
      </c>
      <c r="N43" s="18">
        <f t="shared" si="10"/>
        <v>4.3056250000000009</v>
      </c>
      <c r="O43" s="18">
        <f t="shared" si="10"/>
        <v>4.4218768750000006</v>
      </c>
      <c r="P43" s="18">
        <f t="shared" si="10"/>
        <v>4.5412675506249993</v>
      </c>
      <c r="Q43" s="18">
        <f t="shared" si="10"/>
        <v>4.6638817744918741</v>
      </c>
      <c r="R43" s="18">
        <f t="shared" si="10"/>
        <v>4.7898065824031555</v>
      </c>
      <c r="S43" s="18">
        <f t="shared" si="10"/>
        <v>4.9191313601280395</v>
      </c>
      <c r="T43" s="18">
        <f t="shared" si="10"/>
        <v>5.0519479068514963</v>
      </c>
      <c r="U43" s="18">
        <f t="shared" si="10"/>
        <v>5.1883505003364858</v>
      </c>
      <c r="V43" s="18">
        <f t="shared" si="10"/>
        <v>5.3284359638455712</v>
      </c>
      <c r="W43" s="18">
        <f t="shared" si="10"/>
        <v>5.4723037348694001</v>
      </c>
      <c r="X43" s="18">
        <f t="shared" si="10"/>
        <v>5.620055935710873</v>
      </c>
      <c r="Y43" s="18">
        <f t="shared" si="10"/>
        <v>5.7717974459750661</v>
      </c>
      <c r="Z43" s="18">
        <f t="shared" si="10"/>
        <v>5.9276359770163936</v>
      </c>
      <c r="AA43" s="18">
        <f t="shared" si="10"/>
        <v>6.0876821483958343</v>
      </c>
      <c r="AB43" s="18">
        <f t="shared" si="10"/>
        <v>6.2520495664025217</v>
      </c>
      <c r="AC43" s="18">
        <f t="shared" si="10"/>
        <v>6.4208549046953891</v>
      </c>
      <c r="AD43" s="18">
        <f t="shared" si="10"/>
        <v>6.5942179871221631</v>
      </c>
      <c r="AE43" s="18">
        <f t="shared" si="10"/>
        <v>6.772261872774461</v>
      </c>
      <c r="AF43" s="18">
        <f t="shared" si="10"/>
        <v>6.9551129433393708</v>
      </c>
      <c r="AG43" s="18">
        <f t="shared" si="10"/>
        <v>7.1429009928095333</v>
      </c>
      <c r="AH43" s="18">
        <f t="shared" si="10"/>
        <v>7.3357593196153896</v>
      </c>
      <c r="AI43" s="18">
        <f t="shared" si="10"/>
        <v>7.5338248212450045</v>
      </c>
      <c r="AJ43" s="18">
        <f t="shared" si="10"/>
        <v>7.737238091418619</v>
      </c>
      <c r="AK43" s="18">
        <f t="shared" ref="AK43:AM43" si="11" xml:space="preserve"> ($F41 / 24) * AK42 * ($F41 / 2)</f>
        <v>7.8269386122519524</v>
      </c>
      <c r="AL43" s="18">
        <f t="shared" si="11"/>
        <v>7.9166391330852859</v>
      </c>
      <c r="AM43" s="18">
        <f t="shared" si="11"/>
        <v>8.0063396539186193</v>
      </c>
    </row>
    <row r="44" spans="1:39" s="18" customFormat="1" x14ac:dyDescent="0.25">
      <c r="A44" s="42"/>
      <c r="B44" s="42"/>
      <c r="C44" s="43"/>
      <c r="D44" s="133"/>
    </row>
    <row r="45" spans="1:39" x14ac:dyDescent="0.25">
      <c r="A45" s="42"/>
      <c r="B45" s="42" t="s">
        <v>320</v>
      </c>
      <c r="C45" s="43"/>
      <c r="D45" s="133"/>
      <c r="E45" s="8"/>
      <c r="F45" s="8"/>
      <c r="G45" s="8"/>
    </row>
    <row r="46" spans="1:39" x14ac:dyDescent="0.25">
      <c r="A46" s="42"/>
      <c r="B46" s="42"/>
      <c r="C46" s="43"/>
      <c r="D46" s="133"/>
      <c r="E46" s="8"/>
      <c r="F46" s="8"/>
      <c r="G46" s="8"/>
    </row>
    <row r="47" spans="1:39" s="18" customFormat="1" x14ac:dyDescent="0.25">
      <c r="A47" s="42"/>
      <c r="B47" s="42"/>
      <c r="C47" s="43" t="s">
        <v>68</v>
      </c>
      <c r="D47" s="133"/>
    </row>
    <row r="48" spans="1:39" s="61" customFormat="1" x14ac:dyDescent="0.25">
      <c r="A48" s="98"/>
      <c r="B48" s="98"/>
      <c r="C48" s="99"/>
      <c r="D48" s="140"/>
      <c r="E48" s="61" t="str">
        <f>InpC!E$24</f>
        <v>Road Closure Time - Fatal</v>
      </c>
      <c r="F48" s="61">
        <f>InpC!F$24</f>
        <v>12.75</v>
      </c>
      <c r="G48" s="61" t="str">
        <f>InpC!G$24</f>
        <v>hrs</v>
      </c>
    </row>
    <row r="49" spans="1:39" s="61" customFormat="1" x14ac:dyDescent="0.25">
      <c r="A49" s="98"/>
      <c r="B49" s="98"/>
      <c r="C49" s="99"/>
      <c r="D49" s="140"/>
      <c r="E49" s="61" t="str">
        <f>InpC!E$32</f>
        <v>Highway Diversion</v>
      </c>
      <c r="F49" s="61">
        <f>InpC!F$32</f>
        <v>0.25</v>
      </c>
      <c r="G49" s="61" t="str">
        <f>InpC!G$32</f>
        <v>hrs</v>
      </c>
    </row>
    <row r="50" spans="1:39" s="19" customFormat="1" x14ac:dyDescent="0.25">
      <c r="A50" s="42"/>
      <c r="B50" s="42"/>
      <c r="C50" s="43"/>
      <c r="D50" s="133"/>
      <c r="E50" s="19" t="str">
        <f>InpV!E$21</f>
        <v>AADT - Vail Avenue - Auto</v>
      </c>
      <c r="F50" s="19">
        <f>InpV!F$21</f>
        <v>0</v>
      </c>
      <c r="G50" s="19" t="str">
        <f>InpV!G$21</f>
        <v>veh</v>
      </c>
      <c r="H50" s="19">
        <f>InpV!H$21</f>
        <v>0</v>
      </c>
      <c r="I50" s="19">
        <f>InpV!I$21</f>
        <v>0</v>
      </c>
      <c r="J50" s="19">
        <f>InpV!J$21</f>
        <v>8048.5149498360988</v>
      </c>
      <c r="K50" s="19">
        <f>InpV!K$21</f>
        <v>8102.4400000000005</v>
      </c>
      <c r="L50" s="19">
        <f>InpV!L$21</f>
        <v>8156.7263479999992</v>
      </c>
      <c r="M50" s="19">
        <f>InpV!M$21</f>
        <v>8211.3764145315981</v>
      </c>
      <c r="N50" s="19">
        <f>InpV!N$21</f>
        <v>8266.3926365089592</v>
      </c>
      <c r="O50" s="19">
        <f>InpV!O$21</f>
        <v>8321.7774671735697</v>
      </c>
      <c r="P50" s="19">
        <f>InpV!P$21</f>
        <v>8377.5333762036316</v>
      </c>
      <c r="Q50" s="19">
        <f>InpV!Q$21</f>
        <v>8433.6628498241953</v>
      </c>
      <c r="R50" s="19">
        <f>InpV!R$21</f>
        <v>8490.1683909180174</v>
      </c>
      <c r="S50" s="19">
        <f>InpV!S$21</f>
        <v>8547.0525191371671</v>
      </c>
      <c r="T50" s="19">
        <f>InpV!T$21</f>
        <v>8604.3177710153868</v>
      </c>
      <c r="U50" s="19">
        <f>InpV!U$21</f>
        <v>8661.9667000811896</v>
      </c>
      <c r="V50" s="19">
        <f>InpV!V$21</f>
        <v>8720.0018769717317</v>
      </c>
      <c r="W50" s="19">
        <f>InpV!W$21</f>
        <v>8778.4258895474431</v>
      </c>
      <c r="X50" s="19">
        <f>InpV!X$21</f>
        <v>8837.2413430074103</v>
      </c>
      <c r="Y50" s="19">
        <f>InpV!Y$21</f>
        <v>8896.4508600055597</v>
      </c>
      <c r="Z50" s="19">
        <f>InpV!Z$21</f>
        <v>8956.0570807675958</v>
      </c>
      <c r="AA50" s="19">
        <f>InpV!AA$21</f>
        <v>9016.0626632087387</v>
      </c>
      <c r="AB50" s="19">
        <f>InpV!AB$21</f>
        <v>9076.4702830522365</v>
      </c>
      <c r="AC50" s="19">
        <f>InpV!AC$21</f>
        <v>9137.2826339486855</v>
      </c>
      <c r="AD50" s="19">
        <f>InpV!AD$21</f>
        <v>9198.5024275961423</v>
      </c>
      <c r="AE50" s="19">
        <f>InpV!AE$21</f>
        <v>9260.1323938610367</v>
      </c>
      <c r="AF50" s="19">
        <f>InpV!AF$21</f>
        <v>9322.1752808999045</v>
      </c>
      <c r="AG50" s="19">
        <f>InpV!AG$21</f>
        <v>9384.6338552819325</v>
      </c>
      <c r="AH50" s="19">
        <f>InpV!AH$21</f>
        <v>9447.5109021123226</v>
      </c>
      <c r="AI50" s="19">
        <f>InpV!AI$21</f>
        <v>9510.809225156474</v>
      </c>
      <c r="AJ50" s="19">
        <f>InpV!AJ$21</f>
        <v>9574.5316469650206</v>
      </c>
      <c r="AK50" s="19">
        <f>InpV!AK$21</f>
        <v>9638.6810089996852</v>
      </c>
      <c r="AL50" s="19">
        <f>InpV!AL$21</f>
        <v>9703.2601717599828</v>
      </c>
      <c r="AM50" s="19">
        <f>InpV!AM$21</f>
        <v>9768.2720149107736</v>
      </c>
    </row>
    <row r="51" spans="1:39" s="19" customFormat="1" x14ac:dyDescent="0.25">
      <c r="A51" s="42"/>
      <c r="B51" s="42"/>
      <c r="C51" s="43"/>
      <c r="D51" s="133"/>
      <c r="E51" s="19" t="str">
        <f>InpV!E$22</f>
        <v>AADT - Maple Avenue - Auto</v>
      </c>
      <c r="F51" s="19">
        <f>InpV!F$22</f>
        <v>0</v>
      </c>
      <c r="G51" s="19" t="str">
        <f>InpV!G$22</f>
        <v>veh</v>
      </c>
      <c r="H51" s="19">
        <f>InpV!H$22</f>
        <v>0</v>
      </c>
      <c r="I51" s="19">
        <f>InpV!I$22</f>
        <v>0</v>
      </c>
      <c r="J51" s="19">
        <f>InpV!J$22</f>
        <v>4662.6005761398637</v>
      </c>
      <c r="K51" s="19">
        <f>InpV!K$22</f>
        <v>4693.84</v>
      </c>
      <c r="L51" s="19">
        <f>InpV!L$22</f>
        <v>4725.2887280000004</v>
      </c>
      <c r="M51" s="19">
        <f>InpV!M$22</f>
        <v>4756.9481624775999</v>
      </c>
      <c r="N51" s="19">
        <f>InpV!N$22</f>
        <v>4788.8197151661989</v>
      </c>
      <c r="O51" s="19">
        <f>InpV!O$22</f>
        <v>4820.9048072578125</v>
      </c>
      <c r="P51" s="19">
        <f>InpV!P$22</f>
        <v>4853.204869466439</v>
      </c>
      <c r="Q51" s="19">
        <f>InpV!Q$22</f>
        <v>4885.7213420918642</v>
      </c>
      <c r="R51" s="19">
        <f>InpV!R$22</f>
        <v>4918.4556750838792</v>
      </c>
      <c r="S51" s="19">
        <f>InpV!S$22</f>
        <v>4951.4093281069408</v>
      </c>
      <c r="T51" s="19">
        <f>InpV!T$22</f>
        <v>4984.5837706052571</v>
      </c>
      <c r="U51" s="19">
        <f>InpV!U$22</f>
        <v>5017.9804818683115</v>
      </c>
      <c r="V51" s="19">
        <f>InpV!V$22</f>
        <v>5051.6009510968288</v>
      </c>
      <c r="W51" s="19">
        <f>InpV!W$22</f>
        <v>5085.4466774691764</v>
      </c>
      <c r="X51" s="19">
        <f>InpV!X$22</f>
        <v>5119.5191702082202</v>
      </c>
      <c r="Y51" s="19">
        <f>InpV!Y$22</f>
        <v>5153.8199486486146</v>
      </c>
      <c r="Z51" s="19">
        <f>InpV!Z$22</f>
        <v>5188.3505423045599</v>
      </c>
      <c r="AA51" s="19">
        <f>InpV!AA$22</f>
        <v>5223.1124909380005</v>
      </c>
      <c r="AB51" s="19">
        <f>InpV!AB$22</f>
        <v>5258.1073446272849</v>
      </c>
      <c r="AC51" s="19">
        <f>InpV!AC$22</f>
        <v>5293.3366638362877</v>
      </c>
      <c r="AD51" s="19">
        <f>InpV!AD$22</f>
        <v>5328.8020194839901</v>
      </c>
      <c r="AE51" s="19">
        <f>InpV!AE$22</f>
        <v>5364.5049930145324</v>
      </c>
      <c r="AF51" s="19">
        <f>InpV!AF$22</f>
        <v>5400.4471764677292</v>
      </c>
      <c r="AG51" s="19">
        <f>InpV!AG$22</f>
        <v>5436.6301725500625</v>
      </c>
      <c r="AH51" s="19">
        <f>InpV!AH$22</f>
        <v>5473.0555947061475</v>
      </c>
      <c r="AI51" s="19">
        <f>InpV!AI$22</f>
        <v>5509.7250671906777</v>
      </c>
      <c r="AJ51" s="19">
        <f>InpV!AJ$22</f>
        <v>5546.6402251408554</v>
      </c>
      <c r="AK51" s="19">
        <f>InpV!AK$22</f>
        <v>5583.8027146492987</v>
      </c>
      <c r="AL51" s="19">
        <f>InpV!AL$22</f>
        <v>5621.2141928374485</v>
      </c>
      <c r="AM51" s="19">
        <f>InpV!AM$22</f>
        <v>5658.876327929459</v>
      </c>
    </row>
    <row r="52" spans="1:39" s="19" customFormat="1" x14ac:dyDescent="0.25">
      <c r="A52" s="42"/>
      <c r="B52" s="42"/>
      <c r="C52" s="43"/>
      <c r="D52" s="133"/>
      <c r="E52" s="19" t="str">
        <f>InpV!E$23</f>
        <v>AADT - Greenwood Avenue - Auto</v>
      </c>
      <c r="F52" s="19">
        <f>InpV!F$23</f>
        <v>0</v>
      </c>
      <c r="G52" s="19" t="str">
        <f>InpV!G$23</f>
        <v>veh</v>
      </c>
      <c r="H52" s="19">
        <f>InpV!H$23</f>
        <v>0</v>
      </c>
      <c r="I52" s="19">
        <f>InpV!I$23</f>
        <v>0</v>
      </c>
      <c r="J52" s="19">
        <f>InpV!J$23</f>
        <v>6277.6894804807798</v>
      </c>
      <c r="K52" s="19">
        <f>InpV!K$23</f>
        <v>6319.75</v>
      </c>
      <c r="L52" s="19">
        <f>InpV!L$23</f>
        <v>6362.0923249999996</v>
      </c>
      <c r="M52" s="19">
        <f>InpV!M$23</f>
        <v>6404.7183435774987</v>
      </c>
      <c r="N52" s="19">
        <f>InpV!N$23</f>
        <v>6447.6299564794672</v>
      </c>
      <c r="O52" s="19">
        <f>InpV!O$23</f>
        <v>6490.8290771878792</v>
      </c>
      <c r="P52" s="19">
        <f>InpV!P$23</f>
        <v>6534.317632005037</v>
      </c>
      <c r="Q52" s="19">
        <f>InpV!Q$23</f>
        <v>6578.0975601394703</v>
      </c>
      <c r="R52" s="19">
        <f>InpV!R$23</f>
        <v>6622.1708137924043</v>
      </c>
      <c r="S52" s="19">
        <f>InpV!S$23</f>
        <v>6666.5393582448132</v>
      </c>
      <c r="T52" s="19">
        <f>InpV!T$23</f>
        <v>6711.2051719450528</v>
      </c>
      <c r="U52" s="19">
        <f>InpV!U$23</f>
        <v>6756.1702465970848</v>
      </c>
      <c r="V52" s="19">
        <f>InpV!V$23</f>
        <v>6801.4365872492845</v>
      </c>
      <c r="W52" s="19">
        <f>InpV!W$23</f>
        <v>6847.0062123838543</v>
      </c>
      <c r="X52" s="19">
        <f>InpV!X$23</f>
        <v>6892.8811540068255</v>
      </c>
      <c r="Y52" s="19">
        <f>InpV!Y$23</f>
        <v>6939.06345773867</v>
      </c>
      <c r="Z52" s="19">
        <f>InpV!Z$23</f>
        <v>6985.5551829055194</v>
      </c>
      <c r="AA52" s="19">
        <f>InpV!AA$23</f>
        <v>7032.3584026309854</v>
      </c>
      <c r="AB52" s="19">
        <f>InpV!AB$23</f>
        <v>7079.4752039286132</v>
      </c>
      <c r="AC52" s="19">
        <f>InpV!AC$23</f>
        <v>7126.9076877949337</v>
      </c>
      <c r="AD52" s="19">
        <f>InpV!AD$23</f>
        <v>7174.657969303159</v>
      </c>
      <c r="AE52" s="19">
        <f>InpV!AE$23</f>
        <v>7222.7281776974896</v>
      </c>
      <c r="AF52" s="19">
        <f>InpV!AF$23</f>
        <v>7271.1204564880627</v>
      </c>
      <c r="AG52" s="19">
        <f>InpV!AG$23</f>
        <v>7319.8369635465324</v>
      </c>
      <c r="AH52" s="19">
        <f>InpV!AH$23</f>
        <v>7368.8798712022935</v>
      </c>
      <c r="AI52" s="19">
        <f>InpV!AI$23</f>
        <v>7418.2513663393493</v>
      </c>
      <c r="AJ52" s="19">
        <f>InpV!AJ$23</f>
        <v>7467.9536504938224</v>
      </c>
      <c r="AK52" s="19">
        <f>InpV!AK$23</f>
        <v>7517.9889399521307</v>
      </c>
      <c r="AL52" s="19">
        <f>InpV!AL$23</f>
        <v>7568.3594658498096</v>
      </c>
      <c r="AM52" s="19">
        <f>InpV!AM$23</f>
        <v>7619.0674742710034</v>
      </c>
    </row>
    <row r="53" spans="1:39" s="18" customFormat="1" x14ac:dyDescent="0.25">
      <c r="A53" s="42"/>
      <c r="B53" s="42"/>
      <c r="C53" s="43"/>
      <c r="D53" s="133"/>
      <c r="E53" s="18" t="s">
        <v>321</v>
      </c>
      <c r="G53" s="18" t="s">
        <v>226</v>
      </c>
      <c r="H53" s="18">
        <f>SUM(J53:AJ53)</f>
        <v>74368.412046939105</v>
      </c>
      <c r="J53" s="18">
        <f>SUM(J50:J52) * ($F48 / 24) * $F49</f>
        <v>2521.9506649200362</v>
      </c>
      <c r="K53" s="18">
        <f t="shared" ref="K53:AJ53" si="12">SUM(K50:K52) * ($F48 / 24) * $F49</f>
        <v>2538.8477343750001</v>
      </c>
      <c r="L53" s="18">
        <f t="shared" si="12"/>
        <v>2555.8580141953125</v>
      </c>
      <c r="M53" s="18">
        <f t="shared" si="12"/>
        <v>2572.9822628904208</v>
      </c>
      <c r="N53" s="18">
        <f t="shared" si="12"/>
        <v>2590.221244051786</v>
      </c>
      <c r="O53" s="18">
        <f t="shared" si="12"/>
        <v>2607.5757263869332</v>
      </c>
      <c r="P53" s="18">
        <f t="shared" si="12"/>
        <v>2625.0464837537252</v>
      </c>
      <c r="Q53" s="18">
        <f t="shared" si="12"/>
        <v>2642.634295194875</v>
      </c>
      <c r="R53" s="18">
        <f t="shared" si="12"/>
        <v>2660.3399449726803</v>
      </c>
      <c r="S53" s="18">
        <f t="shared" si="12"/>
        <v>2678.1642226039971</v>
      </c>
      <c r="T53" s="18">
        <f t="shared" si="12"/>
        <v>2696.1079228954441</v>
      </c>
      <c r="U53" s="18">
        <f t="shared" si="12"/>
        <v>2714.1718459788435</v>
      </c>
      <c r="V53" s="18">
        <f t="shared" si="12"/>
        <v>2732.3567973469012</v>
      </c>
      <c r="W53" s="18">
        <f t="shared" si="12"/>
        <v>2750.6635878891257</v>
      </c>
      <c r="X53" s="18">
        <f t="shared" si="12"/>
        <v>2769.093033927983</v>
      </c>
      <c r="Y53" s="18">
        <f t="shared" si="12"/>
        <v>2787.6459572552999</v>
      </c>
      <c r="Z53" s="18">
        <f t="shared" si="12"/>
        <v>2806.3231851689097</v>
      </c>
      <c r="AA53" s="18">
        <f t="shared" si="12"/>
        <v>2825.1255505095414</v>
      </c>
      <c r="AB53" s="18">
        <f t="shared" si="12"/>
        <v>2844.0538916979558</v>
      </c>
      <c r="AC53" s="18">
        <f t="shared" si="12"/>
        <v>2863.1090527723313</v>
      </c>
      <c r="AD53" s="18">
        <f t="shared" si="12"/>
        <v>2882.2918834259062</v>
      </c>
      <c r="AE53" s="18">
        <f t="shared" si="12"/>
        <v>2901.603239044859</v>
      </c>
      <c r="AF53" s="18">
        <f t="shared" si="12"/>
        <v>2921.04398074646</v>
      </c>
      <c r="AG53" s="18">
        <f t="shared" si="12"/>
        <v>2940.6149754174608</v>
      </c>
      <c r="AH53" s="18">
        <f t="shared" si="12"/>
        <v>2960.3170957527577</v>
      </c>
      <c r="AI53" s="18">
        <f t="shared" si="12"/>
        <v>2980.1512202943009</v>
      </c>
      <c r="AJ53" s="18">
        <f t="shared" si="12"/>
        <v>3000.1182334702721</v>
      </c>
      <c r="AK53" s="18">
        <f t="shared" ref="AK53:AM53" si="13">SUM(AK50:AK52) * ($F48 / 24) * $F49</f>
        <v>3020.2190256345229</v>
      </c>
      <c r="AL53" s="18">
        <f t="shared" si="13"/>
        <v>3040.4544931062742</v>
      </c>
      <c r="AM53" s="18">
        <f t="shared" si="13"/>
        <v>3060.8255382100861</v>
      </c>
    </row>
    <row r="54" spans="1:39" s="18" customFormat="1" x14ac:dyDescent="0.25">
      <c r="A54" s="42"/>
      <c r="B54" s="42"/>
      <c r="C54" s="43"/>
      <c r="D54" s="133"/>
    </row>
    <row r="55" spans="1:39" s="61" customFormat="1" x14ac:dyDescent="0.25">
      <c r="A55" s="98"/>
      <c r="B55" s="98"/>
      <c r="C55" s="99"/>
      <c r="D55" s="140"/>
      <c r="E55" s="61" t="str">
        <f>InpC!E$24</f>
        <v>Road Closure Time - Fatal</v>
      </c>
      <c r="F55" s="61">
        <f>InpC!F$24</f>
        <v>12.75</v>
      </c>
      <c r="G55" s="61" t="str">
        <f>InpC!G$24</f>
        <v>hrs</v>
      </c>
    </row>
    <row r="56" spans="1:39" s="61" customFormat="1" x14ac:dyDescent="0.25">
      <c r="A56" s="98"/>
      <c r="B56" s="98"/>
      <c r="C56" s="99"/>
      <c r="D56" s="140"/>
      <c r="E56" s="61" t="str">
        <f>InpC!E$32</f>
        <v>Highway Diversion</v>
      </c>
      <c r="F56" s="61">
        <f>InpC!F$32</f>
        <v>0.25</v>
      </c>
      <c r="G56" s="61" t="str">
        <f>InpC!G$32</f>
        <v>hrs</v>
      </c>
    </row>
    <row r="57" spans="1:39" s="19" customFormat="1" x14ac:dyDescent="0.25">
      <c r="A57" s="42"/>
      <c r="B57" s="42"/>
      <c r="C57" s="43"/>
      <c r="D57" s="133"/>
      <c r="E57" s="19" t="str">
        <f>InpV!E$25</f>
        <v>AADT - Vail Avenue - Truck</v>
      </c>
      <c r="F57" s="19">
        <f>InpV!F$25</f>
        <v>0</v>
      </c>
      <c r="G57" s="19" t="str">
        <f>InpV!G$25</f>
        <v>veh</v>
      </c>
      <c r="H57" s="19">
        <f>InpV!H$25</f>
        <v>0</v>
      </c>
      <c r="I57" s="19">
        <f>InpV!I$25</f>
        <v>0</v>
      </c>
      <c r="J57" s="19">
        <f>InpV!J$25</f>
        <v>699.87086520313903</v>
      </c>
      <c r="K57" s="19">
        <f>InpV!K$25</f>
        <v>704.56000000000006</v>
      </c>
      <c r="L57" s="19">
        <f>InpV!L$25</f>
        <v>709.28055199999994</v>
      </c>
      <c r="M57" s="19">
        <f>InpV!M$25</f>
        <v>714.03273169839986</v>
      </c>
      <c r="N57" s="19">
        <f>InpV!N$25</f>
        <v>718.81675100077905</v>
      </c>
      <c r="O57" s="19">
        <f>InpV!O$25</f>
        <v>723.63282323248427</v>
      </c>
      <c r="P57" s="19">
        <f>InpV!P$25</f>
        <v>728.48116314814183</v>
      </c>
      <c r="Q57" s="19">
        <f>InpV!Q$25</f>
        <v>733.36198694123436</v>
      </c>
      <c r="R57" s="19">
        <f>InpV!R$25</f>
        <v>738.27551225374066</v>
      </c>
      <c r="S57" s="19">
        <f>InpV!S$25</f>
        <v>743.22195818584066</v>
      </c>
      <c r="T57" s="19">
        <f>InpV!T$25</f>
        <v>748.20154530568573</v>
      </c>
      <c r="U57" s="19">
        <f>InpV!U$25</f>
        <v>753.21449565923376</v>
      </c>
      <c r="V57" s="19">
        <f>InpV!V$25</f>
        <v>758.26103278015057</v>
      </c>
      <c r="W57" s="19">
        <f>InpV!W$25</f>
        <v>763.34138169977757</v>
      </c>
      <c r="X57" s="19">
        <f>InpV!X$25</f>
        <v>768.45576895716601</v>
      </c>
      <c r="Y57" s="19">
        <f>InpV!Y$25</f>
        <v>773.60442260917898</v>
      </c>
      <c r="Z57" s="19">
        <f>InpV!Z$25</f>
        <v>778.78757224066055</v>
      </c>
      <c r="AA57" s="19">
        <f>InpV!AA$25</f>
        <v>784.00544897467296</v>
      </c>
      <c r="AB57" s="19">
        <f>InpV!AB$25</f>
        <v>789.25828548280322</v>
      </c>
      <c r="AC57" s="19">
        <f>InpV!AC$25</f>
        <v>794.54631599553795</v>
      </c>
      <c r="AD57" s="19">
        <f>InpV!AD$25</f>
        <v>799.86977631270804</v>
      </c>
      <c r="AE57" s="19">
        <f>InpV!AE$25</f>
        <v>805.22890381400316</v>
      </c>
      <c r="AF57" s="19">
        <f>InpV!AF$25</f>
        <v>810.62393746955684</v>
      </c>
      <c r="AG57" s="19">
        <f>InpV!AG$25</f>
        <v>816.05511785060287</v>
      </c>
      <c r="AH57" s="19">
        <f>InpV!AH$25</f>
        <v>821.52268714020192</v>
      </c>
      <c r="AI57" s="19">
        <f>InpV!AI$25</f>
        <v>827.02688914404121</v>
      </c>
      <c r="AJ57" s="19">
        <f>InpV!AJ$25</f>
        <v>832.56796930130622</v>
      </c>
      <c r="AK57" s="19">
        <f>InpV!AK$25</f>
        <v>838.14617469562484</v>
      </c>
      <c r="AL57" s="19">
        <f>InpV!AL$25</f>
        <v>843.76175406608547</v>
      </c>
      <c r="AM57" s="19">
        <f>InpV!AM$25</f>
        <v>849.41495781832816</v>
      </c>
    </row>
    <row r="58" spans="1:39" s="19" customFormat="1" x14ac:dyDescent="0.25">
      <c r="A58" s="42"/>
      <c r="B58" s="42"/>
      <c r="C58" s="43"/>
      <c r="D58" s="133"/>
      <c r="E58" s="19" t="str">
        <f>InpV!E$26</f>
        <v>AADT - Maple Avenue - Truck</v>
      </c>
      <c r="F58" s="19">
        <f>InpV!F$26</f>
        <v>0</v>
      </c>
      <c r="G58" s="19" t="str">
        <f>InpV!G$26</f>
        <v>veh</v>
      </c>
      <c r="H58" s="19">
        <f>InpV!H$26</f>
        <v>0</v>
      </c>
      <c r="I58" s="19">
        <f>InpV!I$26</f>
        <v>0</v>
      </c>
      <c r="J58" s="19">
        <f>InpV!J$26</f>
        <v>405.44352835998814</v>
      </c>
      <c r="K58" s="19">
        <f>InpV!K$26</f>
        <v>408.16</v>
      </c>
      <c r="L58" s="19">
        <f>InpV!L$26</f>
        <v>410.89467200000001</v>
      </c>
      <c r="M58" s="19">
        <f>InpV!M$26</f>
        <v>413.64766630239995</v>
      </c>
      <c r="N58" s="19">
        <f>InpV!N$26</f>
        <v>416.41910566662597</v>
      </c>
      <c r="O58" s="19">
        <f>InpV!O$26</f>
        <v>419.2091136745924</v>
      </c>
      <c r="P58" s="19">
        <f>InpV!P$26</f>
        <v>422.01781473621213</v>
      </c>
      <c r="Q58" s="19">
        <f>InpV!Q$26</f>
        <v>424.84533409494469</v>
      </c>
      <c r="R58" s="19">
        <f>InpV!R$26</f>
        <v>427.6917978333808</v>
      </c>
      <c r="S58" s="19">
        <f>InpV!S$26</f>
        <v>430.55733287886443</v>
      </c>
      <c r="T58" s="19">
        <f>InpV!T$26</f>
        <v>433.44206700915277</v>
      </c>
      <c r="U58" s="19">
        <f>InpV!U$26</f>
        <v>436.34612885811401</v>
      </c>
      <c r="V58" s="19">
        <f>InpV!V$26</f>
        <v>439.26964792146333</v>
      </c>
      <c r="W58" s="19">
        <f>InpV!W$26</f>
        <v>442.2127545625371</v>
      </c>
      <c r="X58" s="19">
        <f>InpV!X$26</f>
        <v>445.17558001810607</v>
      </c>
      <c r="Y58" s="19">
        <f>InpV!Y$26</f>
        <v>448.15825640422736</v>
      </c>
      <c r="Z58" s="19">
        <f>InpV!Z$26</f>
        <v>451.16091672213565</v>
      </c>
      <c r="AA58" s="19">
        <f>InpV!AA$26</f>
        <v>454.18369486417396</v>
      </c>
      <c r="AB58" s="19">
        <f>InpV!AB$26</f>
        <v>457.2267256197639</v>
      </c>
      <c r="AC58" s="19">
        <f>InpV!AC$26</f>
        <v>460.29014468141628</v>
      </c>
      <c r="AD58" s="19">
        <f>InpV!AD$26</f>
        <v>463.37408865078169</v>
      </c>
      <c r="AE58" s="19">
        <f>InpV!AE$26</f>
        <v>466.47869504474193</v>
      </c>
      <c r="AF58" s="19">
        <f>InpV!AF$26</f>
        <v>469.60410230154167</v>
      </c>
      <c r="AG58" s="19">
        <f>InpV!AG$26</f>
        <v>472.75044978696189</v>
      </c>
      <c r="AH58" s="19">
        <f>InpV!AH$26</f>
        <v>475.91787780053454</v>
      </c>
      <c r="AI58" s="19">
        <f>InpV!AI$26</f>
        <v>479.1065275817981</v>
      </c>
      <c r="AJ58" s="19">
        <f>InpV!AJ$26</f>
        <v>482.31654131659616</v>
      </c>
      <c r="AK58" s="19">
        <f>InpV!AK$26</f>
        <v>485.54806214341727</v>
      </c>
      <c r="AL58" s="19">
        <f>InpV!AL$26</f>
        <v>488.80123415977812</v>
      </c>
      <c r="AM58" s="19">
        <f>InpV!AM$26</f>
        <v>492.07620242864863</v>
      </c>
    </row>
    <row r="59" spans="1:39" s="19" customFormat="1" x14ac:dyDescent="0.25">
      <c r="A59" s="42"/>
      <c r="B59" s="42"/>
      <c r="C59" s="43"/>
      <c r="D59" s="133"/>
      <c r="E59" s="19" t="str">
        <f>InpV!E$27</f>
        <v>AADT - Greenwood Avenue - Truck</v>
      </c>
      <c r="F59" s="19">
        <f>InpV!F$27</f>
        <v>0</v>
      </c>
      <c r="G59" s="19" t="str">
        <f>InpV!G$27</f>
        <v>veh</v>
      </c>
      <c r="H59" s="19">
        <f>InpV!H$27</f>
        <v>0</v>
      </c>
      <c r="I59" s="19">
        <f>InpV!I$27</f>
        <v>0</v>
      </c>
      <c r="J59" s="19">
        <f>InpV!J$27</f>
        <v>1107.8275553789611</v>
      </c>
      <c r="K59" s="19">
        <f>InpV!K$27</f>
        <v>1115.25</v>
      </c>
      <c r="L59" s="19">
        <f>InpV!L$27</f>
        <v>1122.7221749999999</v>
      </c>
      <c r="M59" s="19">
        <f>InpV!M$27</f>
        <v>1130.2444135724998</v>
      </c>
      <c r="N59" s="19">
        <f>InpV!N$27</f>
        <v>1137.8170511434353</v>
      </c>
      <c r="O59" s="19">
        <f>InpV!O$27</f>
        <v>1145.4404253860964</v>
      </c>
      <c r="P59" s="19">
        <f>InpV!P$27</f>
        <v>1153.1148762361831</v>
      </c>
      <c r="Q59" s="19">
        <f>InpV!Q$27</f>
        <v>1160.8407459069654</v>
      </c>
      <c r="R59" s="19">
        <f>InpV!R$27</f>
        <v>1168.6183789045419</v>
      </c>
      <c r="S59" s="19">
        <f>InpV!S$27</f>
        <v>1176.4481220432024</v>
      </c>
      <c r="T59" s="19">
        <f>InpV!T$27</f>
        <v>1184.3303244608917</v>
      </c>
      <c r="U59" s="19">
        <f>InpV!U$27</f>
        <v>1192.2653376347796</v>
      </c>
      <c r="V59" s="19">
        <f>InpV!V$27</f>
        <v>1200.2535153969325</v>
      </c>
      <c r="W59" s="19">
        <f>InpV!W$27</f>
        <v>1208.2952139500919</v>
      </c>
      <c r="X59" s="19">
        <f>InpV!X$27</f>
        <v>1216.3907918835573</v>
      </c>
      <c r="Y59" s="19">
        <f>InpV!Y$27</f>
        <v>1224.5406101891772</v>
      </c>
      <c r="Z59" s="19">
        <f>InpV!Z$27</f>
        <v>1232.7450322774446</v>
      </c>
      <c r="AA59" s="19">
        <f>InpV!AA$27</f>
        <v>1241.0044239937033</v>
      </c>
      <c r="AB59" s="19">
        <f>InpV!AB$27</f>
        <v>1249.3191536344611</v>
      </c>
      <c r="AC59" s="19">
        <f>InpV!AC$27</f>
        <v>1257.6895919638118</v>
      </c>
      <c r="AD59" s="19">
        <f>InpV!AD$27</f>
        <v>1266.1161122299693</v>
      </c>
      <c r="AE59" s="19">
        <f>InpV!AE$27</f>
        <v>1274.59909018191</v>
      </c>
      <c r="AF59" s="19">
        <f>InpV!AF$27</f>
        <v>1283.1389040861286</v>
      </c>
      <c r="AG59" s="19">
        <f>InpV!AG$27</f>
        <v>1291.7359347435056</v>
      </c>
      <c r="AH59" s="19">
        <f>InpV!AH$27</f>
        <v>1300.390565506287</v>
      </c>
      <c r="AI59" s="19">
        <f>InpV!AI$27</f>
        <v>1309.1031822951793</v>
      </c>
      <c r="AJ59" s="19">
        <f>InpV!AJ$27</f>
        <v>1317.8741736165568</v>
      </c>
      <c r="AK59" s="19">
        <f>InpV!AK$27</f>
        <v>1326.7039305797878</v>
      </c>
      <c r="AL59" s="19">
        <f>InpV!AL$27</f>
        <v>1335.5928469146722</v>
      </c>
      <c r="AM59" s="19">
        <f>InpV!AM$27</f>
        <v>1344.5413189890005</v>
      </c>
    </row>
    <row r="60" spans="1:39" s="18" customFormat="1" x14ac:dyDescent="0.25">
      <c r="A60" s="42"/>
      <c r="B60" s="42"/>
      <c r="C60" s="43"/>
      <c r="D60" s="133"/>
      <c r="E60" s="18" t="s">
        <v>322</v>
      </c>
      <c r="G60" s="18" t="s">
        <v>226</v>
      </c>
      <c r="H60" s="18">
        <f>SUM(J60:AJ60)</f>
        <v>8667.6255994690819</v>
      </c>
      <c r="J60" s="18">
        <f>SUM(J57:J59) * ($F55 / 24) * $F56</f>
        <v>293.93291509387109</v>
      </c>
      <c r="K60" s="18">
        <f t="shared" ref="K60" si="14">SUM(K57:K59) * ($F55 / 24) * $F56</f>
        <v>295.90226562500004</v>
      </c>
      <c r="L60" s="18">
        <f t="shared" ref="L60" si="15">SUM(L57:L59) * ($F55 / 24) * $F56</f>
        <v>297.8848108046875</v>
      </c>
      <c r="M60" s="18">
        <f t="shared" ref="M60" si="16">SUM(M57:M59) * ($F55 / 24) * $F56</f>
        <v>299.88063903707888</v>
      </c>
      <c r="N60" s="18">
        <f t="shared" ref="N60" si="17">SUM(N57:N59) * ($F55 / 24) * $F56</f>
        <v>301.8898393186272</v>
      </c>
      <c r="O60" s="18">
        <f t="shared" ref="O60" si="18">SUM(O57:O59) * ($F55 / 24) * $F56</f>
        <v>303.91250124206204</v>
      </c>
      <c r="P60" s="18">
        <f t="shared" ref="P60" si="19">SUM(P57:P59) * ($F55 / 24) * $F56</f>
        <v>305.94871500038386</v>
      </c>
      <c r="Q60" s="18">
        <f t="shared" ref="Q60" si="20">SUM(Q57:Q59) * ($F55 / 24) * $F56</f>
        <v>307.99857139088635</v>
      </c>
      <c r="R60" s="18">
        <f t="shared" ref="R60" si="21">SUM(R57:R59) * ($F55 / 24) * $F56</f>
        <v>310.06216181920524</v>
      </c>
      <c r="S60" s="18">
        <f t="shared" ref="S60" si="22">SUM(S57:S59) * ($F55 / 24) * $F56</f>
        <v>312.13957830339399</v>
      </c>
      <c r="T60" s="18">
        <f t="shared" ref="T60" si="23">SUM(T57:T59) * ($F55 / 24) * $F56</f>
        <v>314.23091347802665</v>
      </c>
      <c r="U60" s="18">
        <f t="shared" ref="U60" si="24">SUM(U57:U59) * ($F55 / 24) * $F56</f>
        <v>316.33626059832943</v>
      </c>
      <c r="V60" s="18">
        <f t="shared" ref="V60" si="25">SUM(V57:V59) * ($F55 / 24) * $F56</f>
        <v>318.45571354433815</v>
      </c>
      <c r="W60" s="18">
        <f t="shared" ref="W60" si="26">SUM(W57:W59) * ($F55 / 24) * $F56</f>
        <v>320.58936682508522</v>
      </c>
      <c r="X60" s="18">
        <f t="shared" ref="X60" si="27">SUM(X57:X59) * ($F55 / 24) * $F56</f>
        <v>322.73731558281327</v>
      </c>
      <c r="Y60" s="18">
        <f t="shared" ref="Y60" si="28">SUM(Y57:Y59) * ($F55 / 24) * $F56</f>
        <v>324.8996555972181</v>
      </c>
      <c r="Z60" s="18">
        <f t="shared" ref="Z60" si="29">SUM(Z57:Z59) * ($F55 / 24) * $F56</f>
        <v>327.07648328971942</v>
      </c>
      <c r="AA60" s="18">
        <f t="shared" ref="AA60" si="30">SUM(AA57:AA59) * ($F55 / 24) * $F56</f>
        <v>329.26789572776062</v>
      </c>
      <c r="AB60" s="18">
        <f t="shared" ref="AB60" si="31">SUM(AB57:AB59) * ($F55 / 24) * $F56</f>
        <v>331.47399062913655</v>
      </c>
      <c r="AC60" s="18">
        <f t="shared" ref="AC60" si="32">SUM(AC57:AC59) * ($F55 / 24) * $F56</f>
        <v>333.69486636635173</v>
      </c>
      <c r="AD60" s="18">
        <f t="shared" ref="AD60" si="33">SUM(AD57:AD59) * ($F55 / 24) * $F56</f>
        <v>335.93062197100625</v>
      </c>
      <c r="AE60" s="18">
        <f t="shared" ref="AE60" si="34">SUM(AE57:AE59) * ($F55 / 24) * $F56</f>
        <v>338.18135713821204</v>
      </c>
      <c r="AF60" s="18">
        <f t="shared" ref="AF60" si="35">SUM(AF57:AF59) * ($F55 / 24) * $F56</f>
        <v>340.44717223103794</v>
      </c>
      <c r="AG60" s="18">
        <f t="shared" ref="AG60" si="36">SUM(AG57:AG59) * ($F55 / 24) * $F56</f>
        <v>342.72816828498588</v>
      </c>
      <c r="AH60" s="18">
        <f t="shared" ref="AH60" si="37">SUM(AH57:AH59) * ($F55 / 24) * $F56</f>
        <v>345.02444701249533</v>
      </c>
      <c r="AI60" s="18">
        <f t="shared" ref="AI60" si="38">SUM(AI57:AI59) * ($F55 / 24) * $F56</f>
        <v>347.33611080747897</v>
      </c>
      <c r="AJ60" s="18">
        <f t="shared" ref="AJ60:AM60" si="39">SUM(AJ57:AJ59) * ($F55 / 24) * $F56</f>
        <v>349.6632627498891</v>
      </c>
      <c r="AK60" s="18">
        <f t="shared" si="39"/>
        <v>352.00600661031336</v>
      </c>
      <c r="AL60" s="18">
        <f t="shared" si="39"/>
        <v>354.36444685460236</v>
      </c>
      <c r="AM60" s="18">
        <f t="shared" si="39"/>
        <v>356.73868864852818</v>
      </c>
    </row>
    <row r="61" spans="1:39" s="18" customFormat="1" x14ac:dyDescent="0.25">
      <c r="A61" s="42"/>
      <c r="B61" s="42"/>
      <c r="C61" s="43"/>
      <c r="D61" s="133"/>
    </row>
    <row r="62" spans="1:39" s="18" customFormat="1" x14ac:dyDescent="0.25">
      <c r="A62" s="42"/>
      <c r="B62" s="42"/>
      <c r="C62" s="43" t="s">
        <v>76</v>
      </c>
      <c r="D62" s="133"/>
    </row>
    <row r="63" spans="1:39" s="61" customFormat="1" x14ac:dyDescent="0.25">
      <c r="A63" s="98"/>
      <c r="B63" s="98"/>
      <c r="C63" s="99"/>
      <c r="D63" s="140"/>
      <c r="E63" s="61" t="str">
        <f>InpC!E$25</f>
        <v>Road Closure Time - Non-Fatal</v>
      </c>
      <c r="F63" s="61">
        <f>InpC!F$25</f>
        <v>2.0833333333333335</v>
      </c>
      <c r="G63" s="61" t="str">
        <f>InpC!G$25</f>
        <v>hrs</v>
      </c>
    </row>
    <row r="64" spans="1:39" s="61" customFormat="1" x14ac:dyDescent="0.25">
      <c r="A64" s="98"/>
      <c r="B64" s="98"/>
      <c r="C64" s="99"/>
      <c r="D64" s="140"/>
      <c r="E64" s="61" t="str">
        <f>InpC!E$32</f>
        <v>Highway Diversion</v>
      </c>
      <c r="F64" s="61">
        <f>InpC!F$32</f>
        <v>0.25</v>
      </c>
      <c r="G64" s="61" t="str">
        <f>InpC!G$32</f>
        <v>hrs</v>
      </c>
    </row>
    <row r="65" spans="1:39" s="19" customFormat="1" x14ac:dyDescent="0.25">
      <c r="A65" s="42"/>
      <c r="B65" s="42"/>
      <c r="C65" s="43"/>
      <c r="D65" s="133"/>
      <c r="E65" s="19" t="str">
        <f>InpV!E$21</f>
        <v>AADT - Vail Avenue - Auto</v>
      </c>
      <c r="F65" s="19">
        <f>InpV!F$21</f>
        <v>0</v>
      </c>
      <c r="G65" s="19" t="str">
        <f>InpV!G$21</f>
        <v>veh</v>
      </c>
      <c r="H65" s="19">
        <f>InpV!H$21</f>
        <v>0</v>
      </c>
      <c r="I65" s="19">
        <f>InpV!I$21</f>
        <v>0</v>
      </c>
      <c r="J65" s="19">
        <f>InpV!J$21</f>
        <v>8048.5149498360988</v>
      </c>
      <c r="K65" s="19">
        <f>InpV!K$21</f>
        <v>8102.4400000000005</v>
      </c>
      <c r="L65" s="19">
        <f>InpV!L$21</f>
        <v>8156.7263479999992</v>
      </c>
      <c r="M65" s="19">
        <f>InpV!M$21</f>
        <v>8211.3764145315981</v>
      </c>
      <c r="N65" s="19">
        <f>InpV!N$21</f>
        <v>8266.3926365089592</v>
      </c>
      <c r="O65" s="19">
        <f>InpV!O$21</f>
        <v>8321.7774671735697</v>
      </c>
      <c r="P65" s="19">
        <f>InpV!P$21</f>
        <v>8377.5333762036316</v>
      </c>
      <c r="Q65" s="19">
        <f>InpV!Q$21</f>
        <v>8433.6628498241953</v>
      </c>
      <c r="R65" s="19">
        <f>InpV!R$21</f>
        <v>8490.1683909180174</v>
      </c>
      <c r="S65" s="19">
        <f>InpV!S$21</f>
        <v>8547.0525191371671</v>
      </c>
      <c r="T65" s="19">
        <f>InpV!T$21</f>
        <v>8604.3177710153868</v>
      </c>
      <c r="U65" s="19">
        <f>InpV!U$21</f>
        <v>8661.9667000811896</v>
      </c>
      <c r="V65" s="19">
        <f>InpV!V$21</f>
        <v>8720.0018769717317</v>
      </c>
      <c r="W65" s="19">
        <f>InpV!W$21</f>
        <v>8778.4258895474431</v>
      </c>
      <c r="X65" s="19">
        <f>InpV!X$21</f>
        <v>8837.2413430074103</v>
      </c>
      <c r="Y65" s="19">
        <f>InpV!Y$21</f>
        <v>8896.4508600055597</v>
      </c>
      <c r="Z65" s="19">
        <f>InpV!Z$21</f>
        <v>8956.0570807675958</v>
      </c>
      <c r="AA65" s="19">
        <f>InpV!AA$21</f>
        <v>9016.0626632087387</v>
      </c>
      <c r="AB65" s="19">
        <f>InpV!AB$21</f>
        <v>9076.4702830522365</v>
      </c>
      <c r="AC65" s="19">
        <f>InpV!AC$21</f>
        <v>9137.2826339486855</v>
      </c>
      <c r="AD65" s="19">
        <f>InpV!AD$21</f>
        <v>9198.5024275961423</v>
      </c>
      <c r="AE65" s="19">
        <f>InpV!AE$21</f>
        <v>9260.1323938610367</v>
      </c>
      <c r="AF65" s="19">
        <f>InpV!AF$21</f>
        <v>9322.1752808999045</v>
      </c>
      <c r="AG65" s="19">
        <f>InpV!AG$21</f>
        <v>9384.6338552819325</v>
      </c>
      <c r="AH65" s="19">
        <f>InpV!AH$21</f>
        <v>9447.5109021123226</v>
      </c>
      <c r="AI65" s="19">
        <f>InpV!AI$21</f>
        <v>9510.809225156474</v>
      </c>
      <c r="AJ65" s="19">
        <f>InpV!AJ$21</f>
        <v>9574.5316469650206</v>
      </c>
      <c r="AK65" s="19">
        <f>InpV!AK$21</f>
        <v>9638.6810089996852</v>
      </c>
      <c r="AL65" s="19">
        <f>InpV!AL$21</f>
        <v>9703.2601717599828</v>
      </c>
      <c r="AM65" s="19">
        <f>InpV!AM$21</f>
        <v>9768.2720149107736</v>
      </c>
    </row>
    <row r="66" spans="1:39" s="19" customFormat="1" x14ac:dyDescent="0.25">
      <c r="A66" s="42"/>
      <c r="B66" s="42"/>
      <c r="C66" s="43"/>
      <c r="D66" s="133"/>
      <c r="E66" s="19" t="str">
        <f>InpV!E$22</f>
        <v>AADT - Maple Avenue - Auto</v>
      </c>
      <c r="F66" s="19">
        <f>InpV!F$22</f>
        <v>0</v>
      </c>
      <c r="G66" s="19" t="str">
        <f>InpV!G$22</f>
        <v>veh</v>
      </c>
      <c r="H66" s="19">
        <f>InpV!H$22</f>
        <v>0</v>
      </c>
      <c r="I66" s="19">
        <f>InpV!I$22</f>
        <v>0</v>
      </c>
      <c r="J66" s="19">
        <f>InpV!J$22</f>
        <v>4662.6005761398637</v>
      </c>
      <c r="K66" s="19">
        <f>InpV!K$22</f>
        <v>4693.84</v>
      </c>
      <c r="L66" s="19">
        <f>InpV!L$22</f>
        <v>4725.2887280000004</v>
      </c>
      <c r="M66" s="19">
        <f>InpV!M$22</f>
        <v>4756.9481624775999</v>
      </c>
      <c r="N66" s="19">
        <f>InpV!N$22</f>
        <v>4788.8197151661989</v>
      </c>
      <c r="O66" s="19">
        <f>InpV!O$22</f>
        <v>4820.9048072578125</v>
      </c>
      <c r="P66" s="19">
        <f>InpV!P$22</f>
        <v>4853.204869466439</v>
      </c>
      <c r="Q66" s="19">
        <f>InpV!Q$22</f>
        <v>4885.7213420918642</v>
      </c>
      <c r="R66" s="19">
        <f>InpV!R$22</f>
        <v>4918.4556750838792</v>
      </c>
      <c r="S66" s="19">
        <f>InpV!S$22</f>
        <v>4951.4093281069408</v>
      </c>
      <c r="T66" s="19">
        <f>InpV!T$22</f>
        <v>4984.5837706052571</v>
      </c>
      <c r="U66" s="19">
        <f>InpV!U$22</f>
        <v>5017.9804818683115</v>
      </c>
      <c r="V66" s="19">
        <f>InpV!V$22</f>
        <v>5051.6009510968288</v>
      </c>
      <c r="W66" s="19">
        <f>InpV!W$22</f>
        <v>5085.4466774691764</v>
      </c>
      <c r="X66" s="19">
        <f>InpV!X$22</f>
        <v>5119.5191702082202</v>
      </c>
      <c r="Y66" s="19">
        <f>InpV!Y$22</f>
        <v>5153.8199486486146</v>
      </c>
      <c r="Z66" s="19">
        <f>InpV!Z$22</f>
        <v>5188.3505423045599</v>
      </c>
      <c r="AA66" s="19">
        <f>InpV!AA$22</f>
        <v>5223.1124909380005</v>
      </c>
      <c r="AB66" s="19">
        <f>InpV!AB$22</f>
        <v>5258.1073446272849</v>
      </c>
      <c r="AC66" s="19">
        <f>InpV!AC$22</f>
        <v>5293.3366638362877</v>
      </c>
      <c r="AD66" s="19">
        <f>InpV!AD$22</f>
        <v>5328.8020194839901</v>
      </c>
      <c r="AE66" s="19">
        <f>InpV!AE$22</f>
        <v>5364.5049930145324</v>
      </c>
      <c r="AF66" s="19">
        <f>InpV!AF$22</f>
        <v>5400.4471764677292</v>
      </c>
      <c r="AG66" s="19">
        <f>InpV!AG$22</f>
        <v>5436.6301725500625</v>
      </c>
      <c r="AH66" s="19">
        <f>InpV!AH$22</f>
        <v>5473.0555947061475</v>
      </c>
      <c r="AI66" s="19">
        <f>InpV!AI$22</f>
        <v>5509.7250671906777</v>
      </c>
      <c r="AJ66" s="19">
        <f>InpV!AJ$22</f>
        <v>5546.6402251408554</v>
      </c>
      <c r="AK66" s="19">
        <f>InpV!AK$22</f>
        <v>5583.8027146492987</v>
      </c>
      <c r="AL66" s="19">
        <f>InpV!AL$22</f>
        <v>5621.2141928374485</v>
      </c>
      <c r="AM66" s="19">
        <f>InpV!AM$22</f>
        <v>5658.876327929459</v>
      </c>
    </row>
    <row r="67" spans="1:39" s="19" customFormat="1" x14ac:dyDescent="0.25">
      <c r="A67" s="42"/>
      <c r="B67" s="42"/>
      <c r="C67" s="43"/>
      <c r="D67" s="133"/>
      <c r="E67" s="19" t="str">
        <f>InpV!E$23</f>
        <v>AADT - Greenwood Avenue - Auto</v>
      </c>
      <c r="F67" s="19">
        <f>InpV!F$23</f>
        <v>0</v>
      </c>
      <c r="G67" s="19" t="str">
        <f>InpV!G$23</f>
        <v>veh</v>
      </c>
      <c r="H67" s="19">
        <f>InpV!H$23</f>
        <v>0</v>
      </c>
      <c r="I67" s="19">
        <f>InpV!I$23</f>
        <v>0</v>
      </c>
      <c r="J67" s="19">
        <f>InpV!J$23</f>
        <v>6277.6894804807798</v>
      </c>
      <c r="K67" s="19">
        <f>InpV!K$23</f>
        <v>6319.75</v>
      </c>
      <c r="L67" s="19">
        <f>InpV!L$23</f>
        <v>6362.0923249999996</v>
      </c>
      <c r="M67" s="19">
        <f>InpV!M$23</f>
        <v>6404.7183435774987</v>
      </c>
      <c r="N67" s="19">
        <f>InpV!N$23</f>
        <v>6447.6299564794672</v>
      </c>
      <c r="O67" s="19">
        <f>InpV!O$23</f>
        <v>6490.8290771878792</v>
      </c>
      <c r="P67" s="19">
        <f>InpV!P$23</f>
        <v>6534.317632005037</v>
      </c>
      <c r="Q67" s="19">
        <f>InpV!Q$23</f>
        <v>6578.0975601394703</v>
      </c>
      <c r="R67" s="19">
        <f>InpV!R$23</f>
        <v>6622.1708137924043</v>
      </c>
      <c r="S67" s="19">
        <f>InpV!S$23</f>
        <v>6666.5393582448132</v>
      </c>
      <c r="T67" s="19">
        <f>InpV!T$23</f>
        <v>6711.2051719450528</v>
      </c>
      <c r="U67" s="19">
        <f>InpV!U$23</f>
        <v>6756.1702465970848</v>
      </c>
      <c r="V67" s="19">
        <f>InpV!V$23</f>
        <v>6801.4365872492845</v>
      </c>
      <c r="W67" s="19">
        <f>InpV!W$23</f>
        <v>6847.0062123838543</v>
      </c>
      <c r="X67" s="19">
        <f>InpV!X$23</f>
        <v>6892.8811540068255</v>
      </c>
      <c r="Y67" s="19">
        <f>InpV!Y$23</f>
        <v>6939.06345773867</v>
      </c>
      <c r="Z67" s="19">
        <f>InpV!Z$23</f>
        <v>6985.5551829055194</v>
      </c>
      <c r="AA67" s="19">
        <f>InpV!AA$23</f>
        <v>7032.3584026309854</v>
      </c>
      <c r="AB67" s="19">
        <f>InpV!AB$23</f>
        <v>7079.4752039286132</v>
      </c>
      <c r="AC67" s="19">
        <f>InpV!AC$23</f>
        <v>7126.9076877949337</v>
      </c>
      <c r="AD67" s="19">
        <f>InpV!AD$23</f>
        <v>7174.657969303159</v>
      </c>
      <c r="AE67" s="19">
        <f>InpV!AE$23</f>
        <v>7222.7281776974896</v>
      </c>
      <c r="AF67" s="19">
        <f>InpV!AF$23</f>
        <v>7271.1204564880627</v>
      </c>
      <c r="AG67" s="19">
        <f>InpV!AG$23</f>
        <v>7319.8369635465324</v>
      </c>
      <c r="AH67" s="19">
        <f>InpV!AH$23</f>
        <v>7368.8798712022935</v>
      </c>
      <c r="AI67" s="19">
        <f>InpV!AI$23</f>
        <v>7418.2513663393493</v>
      </c>
      <c r="AJ67" s="19">
        <f>InpV!AJ$23</f>
        <v>7467.9536504938224</v>
      </c>
      <c r="AK67" s="19">
        <f>InpV!AK$23</f>
        <v>7517.9889399521307</v>
      </c>
      <c r="AL67" s="19">
        <f>InpV!AL$23</f>
        <v>7568.3594658498096</v>
      </c>
      <c r="AM67" s="19">
        <f>InpV!AM$23</f>
        <v>7619.0674742710034</v>
      </c>
    </row>
    <row r="68" spans="1:39" s="18" customFormat="1" x14ac:dyDescent="0.25">
      <c r="A68" s="42"/>
      <c r="B68" s="42"/>
      <c r="C68" s="43"/>
      <c r="D68" s="133"/>
      <c r="E68" s="18" t="s">
        <v>323</v>
      </c>
      <c r="G68" s="18" t="s">
        <v>226</v>
      </c>
      <c r="H68" s="18">
        <f>SUM(J68:AJ68)</f>
        <v>12151.701314859336</v>
      </c>
      <c r="J68" s="18">
        <f>SUM(J65:J67) * ($F63 / 24) * $F64</f>
        <v>412.08344198039811</v>
      </c>
      <c r="K68" s="18">
        <f t="shared" ref="K68" si="40">SUM(K65:K67) * ($F63 / 24) * $F64</f>
        <v>414.84440104166669</v>
      </c>
      <c r="L68" s="18">
        <f t="shared" ref="L68" si="41">SUM(L65:L67) * ($F63 / 24) * $F64</f>
        <v>417.62385852864588</v>
      </c>
      <c r="M68" s="18">
        <f t="shared" ref="M68" si="42">SUM(M65:M67) * ($F63 / 24) * $F64</f>
        <v>420.42193838078776</v>
      </c>
      <c r="N68" s="18">
        <f t="shared" ref="N68" si="43">SUM(N65:N67) * ($F63 / 24) * $F64</f>
        <v>423.23876536793892</v>
      </c>
      <c r="O68" s="18">
        <f t="shared" ref="O68" si="44">SUM(O65:O67) * ($F63 / 24) * $F64</f>
        <v>426.07446509590415</v>
      </c>
      <c r="P68" s="18">
        <f t="shared" ref="P68" si="45">SUM(P65:P67) * ($F63 / 24) * $F64</f>
        <v>428.92916401204661</v>
      </c>
      <c r="Q68" s="18">
        <f t="shared" ref="Q68" si="46">SUM(Q65:Q67) * ($F63 / 24) * $F64</f>
        <v>431.80298941092735</v>
      </c>
      <c r="R68" s="18">
        <f t="shared" ref="R68" si="47">SUM(R65:R67) * ($F63 / 24) * $F64</f>
        <v>434.69606943998048</v>
      </c>
      <c r="S68" s="18">
        <f t="shared" ref="S68" si="48">SUM(S65:S67) * ($F63 / 24) * $F64</f>
        <v>437.60853310522833</v>
      </c>
      <c r="T68" s="18">
        <f t="shared" ref="T68" si="49">SUM(T65:T67) * ($F63 / 24) * $F64</f>
        <v>440.54051027703338</v>
      </c>
      <c r="U68" s="18">
        <f t="shared" ref="U68" si="50">SUM(U65:U67) * ($F63 / 24) * $F64</f>
        <v>443.4921316958895</v>
      </c>
      <c r="V68" s="18">
        <f t="shared" ref="V68" si="51">SUM(V65:V67) * ($F63 / 24) * $F64</f>
        <v>446.46352897825193</v>
      </c>
      <c r="W68" s="18">
        <f t="shared" ref="W68" si="52">SUM(W65:W67) * ($F63 / 24) * $F64</f>
        <v>449.45483462240617</v>
      </c>
      <c r="X68" s="18">
        <f t="shared" ref="X68" si="53">SUM(X65:X67) * ($F63 / 24) * $F64</f>
        <v>452.46618201437633</v>
      </c>
      <c r="Y68" s="18">
        <f t="shared" ref="Y68" si="54">SUM(Y65:Y67) * ($F63 / 24) * $F64</f>
        <v>455.49770543387257</v>
      </c>
      <c r="Z68" s="18">
        <f t="shared" ref="Z68" si="55">SUM(Z65:Z67) * ($F63 / 24) * $F64</f>
        <v>458.54954006027941</v>
      </c>
      <c r="AA68" s="18">
        <f t="shared" ref="AA68" si="56">SUM(AA65:AA67) * ($F63 / 24) * $F64</f>
        <v>461.62182197868327</v>
      </c>
      <c r="AB68" s="18">
        <f t="shared" ref="AB68" si="57">SUM(AB65:AB67) * ($F63 / 24) * $F64</f>
        <v>464.71468818594053</v>
      </c>
      <c r="AC68" s="18">
        <f t="shared" ref="AC68" si="58">SUM(AC65:AC67) * ($F63 / 24) * $F64</f>
        <v>467.82827659678617</v>
      </c>
      <c r="AD68" s="18">
        <f t="shared" ref="AD68" si="59">SUM(AD65:AD67) * ($F63 / 24) * $F64</f>
        <v>470.96272604998472</v>
      </c>
      <c r="AE68" s="18">
        <f t="shared" ref="AE68" si="60">SUM(AE65:AE67) * ($F63 / 24) * $F64</f>
        <v>474.11817631451953</v>
      </c>
      <c r="AF68" s="18">
        <f t="shared" ref="AF68" si="61">SUM(AF65:AF67) * ($F63 / 24) * $F64</f>
        <v>477.29476809582684</v>
      </c>
      <c r="AG68" s="18">
        <f t="shared" ref="AG68" si="62">SUM(AG65:AG67) * ($F63 / 24) * $F64</f>
        <v>480.49264304206878</v>
      </c>
      <c r="AH68" s="18">
        <f t="shared" ref="AH68" si="63">SUM(AH65:AH67) * ($F63 / 24) * $F64</f>
        <v>483.71194375045064</v>
      </c>
      <c r="AI68" s="18">
        <f t="shared" ref="AI68" si="64">SUM(AI65:AI67) * ($F63 / 24) * $F64</f>
        <v>486.95281377357867</v>
      </c>
      <c r="AJ68" s="18">
        <f t="shared" ref="AJ68:AM68" si="65">SUM(AJ65:AJ67) * ($F63 / 24) * $F64</f>
        <v>490.21539762586156</v>
      </c>
      <c r="AK68" s="18">
        <f t="shared" si="65"/>
        <v>493.49984078995482</v>
      </c>
      <c r="AL68" s="18">
        <f t="shared" si="65"/>
        <v>496.80628972324752</v>
      </c>
      <c r="AM68" s="18">
        <f t="shared" si="65"/>
        <v>500.13489186439318</v>
      </c>
    </row>
    <row r="69" spans="1:39" s="18" customFormat="1" x14ac:dyDescent="0.25">
      <c r="A69" s="42"/>
      <c r="B69" s="42"/>
      <c r="C69" s="43"/>
      <c r="D69" s="133"/>
    </row>
    <row r="70" spans="1:39" s="61" customFormat="1" x14ac:dyDescent="0.25">
      <c r="A70" s="98"/>
      <c r="B70" s="98"/>
      <c r="C70" s="99"/>
      <c r="D70" s="140"/>
      <c r="E70" s="61" t="str">
        <f>InpC!E$25</f>
        <v>Road Closure Time - Non-Fatal</v>
      </c>
      <c r="F70" s="61">
        <f>InpC!F$25</f>
        <v>2.0833333333333335</v>
      </c>
      <c r="G70" s="61" t="str">
        <f>InpC!G$25</f>
        <v>hrs</v>
      </c>
    </row>
    <row r="71" spans="1:39" s="61" customFormat="1" x14ac:dyDescent="0.25">
      <c r="A71" s="98"/>
      <c r="B71" s="98"/>
      <c r="C71" s="99"/>
      <c r="D71" s="140"/>
      <c r="E71" s="61" t="str">
        <f>InpC!E$32</f>
        <v>Highway Diversion</v>
      </c>
      <c r="F71" s="61">
        <f>InpC!F$32</f>
        <v>0.25</v>
      </c>
      <c r="G71" s="61" t="str">
        <f>InpC!G$32</f>
        <v>hrs</v>
      </c>
    </row>
    <row r="72" spans="1:39" s="19" customFormat="1" x14ac:dyDescent="0.25">
      <c r="A72" s="42"/>
      <c r="B72" s="42"/>
      <c r="C72" s="43"/>
      <c r="D72" s="133"/>
      <c r="E72" s="19" t="str">
        <f>InpV!E$25</f>
        <v>AADT - Vail Avenue - Truck</v>
      </c>
      <c r="F72" s="19">
        <f>InpV!F$25</f>
        <v>0</v>
      </c>
      <c r="G72" s="19" t="str">
        <f>InpV!G$25</f>
        <v>veh</v>
      </c>
      <c r="H72" s="19">
        <f>InpV!H$25</f>
        <v>0</v>
      </c>
      <c r="I72" s="19">
        <f>InpV!I$25</f>
        <v>0</v>
      </c>
      <c r="J72" s="19">
        <f>InpV!J$25</f>
        <v>699.87086520313903</v>
      </c>
      <c r="K72" s="19">
        <f>InpV!K$25</f>
        <v>704.56000000000006</v>
      </c>
      <c r="L72" s="19">
        <f>InpV!L$25</f>
        <v>709.28055199999994</v>
      </c>
      <c r="M72" s="19">
        <f>InpV!M$25</f>
        <v>714.03273169839986</v>
      </c>
      <c r="N72" s="19">
        <f>InpV!N$25</f>
        <v>718.81675100077905</v>
      </c>
      <c r="O72" s="19">
        <f>InpV!O$25</f>
        <v>723.63282323248427</v>
      </c>
      <c r="P72" s="19">
        <f>InpV!P$25</f>
        <v>728.48116314814183</v>
      </c>
      <c r="Q72" s="19">
        <f>InpV!Q$25</f>
        <v>733.36198694123436</v>
      </c>
      <c r="R72" s="19">
        <f>InpV!R$25</f>
        <v>738.27551225374066</v>
      </c>
      <c r="S72" s="19">
        <f>InpV!S$25</f>
        <v>743.22195818584066</v>
      </c>
      <c r="T72" s="19">
        <f>InpV!T$25</f>
        <v>748.20154530568573</v>
      </c>
      <c r="U72" s="19">
        <f>InpV!U$25</f>
        <v>753.21449565923376</v>
      </c>
      <c r="V72" s="19">
        <f>InpV!V$25</f>
        <v>758.26103278015057</v>
      </c>
      <c r="W72" s="19">
        <f>InpV!W$25</f>
        <v>763.34138169977757</v>
      </c>
      <c r="X72" s="19">
        <f>InpV!X$25</f>
        <v>768.45576895716601</v>
      </c>
      <c r="Y72" s="19">
        <f>InpV!Y$25</f>
        <v>773.60442260917898</v>
      </c>
      <c r="Z72" s="19">
        <f>InpV!Z$25</f>
        <v>778.78757224066055</v>
      </c>
      <c r="AA72" s="19">
        <f>InpV!AA$25</f>
        <v>784.00544897467296</v>
      </c>
      <c r="AB72" s="19">
        <f>InpV!AB$25</f>
        <v>789.25828548280322</v>
      </c>
      <c r="AC72" s="19">
        <f>InpV!AC$25</f>
        <v>794.54631599553795</v>
      </c>
      <c r="AD72" s="19">
        <f>InpV!AD$25</f>
        <v>799.86977631270804</v>
      </c>
      <c r="AE72" s="19">
        <f>InpV!AE$25</f>
        <v>805.22890381400316</v>
      </c>
      <c r="AF72" s="19">
        <f>InpV!AF$25</f>
        <v>810.62393746955684</v>
      </c>
      <c r="AG72" s="19">
        <f>InpV!AG$25</f>
        <v>816.05511785060287</v>
      </c>
      <c r="AH72" s="19">
        <f>InpV!AH$25</f>
        <v>821.52268714020192</v>
      </c>
      <c r="AI72" s="19">
        <f>InpV!AI$25</f>
        <v>827.02688914404121</v>
      </c>
      <c r="AJ72" s="19">
        <f>InpV!AJ$25</f>
        <v>832.56796930130622</v>
      </c>
      <c r="AK72" s="19">
        <f>InpV!AK$25</f>
        <v>838.14617469562484</v>
      </c>
      <c r="AL72" s="19">
        <f>InpV!AL$25</f>
        <v>843.76175406608547</v>
      </c>
      <c r="AM72" s="19">
        <f>InpV!AM$25</f>
        <v>849.41495781832816</v>
      </c>
    </row>
    <row r="73" spans="1:39" s="19" customFormat="1" x14ac:dyDescent="0.25">
      <c r="A73" s="42"/>
      <c r="B73" s="42"/>
      <c r="C73" s="43"/>
      <c r="D73" s="133"/>
      <c r="E73" s="19" t="str">
        <f>InpV!E$26</f>
        <v>AADT - Maple Avenue - Truck</v>
      </c>
      <c r="F73" s="19">
        <f>InpV!F$26</f>
        <v>0</v>
      </c>
      <c r="G73" s="19" t="str">
        <f>InpV!G$26</f>
        <v>veh</v>
      </c>
      <c r="H73" s="19">
        <f>InpV!H$26</f>
        <v>0</v>
      </c>
      <c r="I73" s="19">
        <f>InpV!I$26</f>
        <v>0</v>
      </c>
      <c r="J73" s="19">
        <f>InpV!J$26</f>
        <v>405.44352835998814</v>
      </c>
      <c r="K73" s="19">
        <f>InpV!K$26</f>
        <v>408.16</v>
      </c>
      <c r="L73" s="19">
        <f>InpV!L$26</f>
        <v>410.89467200000001</v>
      </c>
      <c r="M73" s="19">
        <f>InpV!M$26</f>
        <v>413.64766630239995</v>
      </c>
      <c r="N73" s="19">
        <f>InpV!N$26</f>
        <v>416.41910566662597</v>
      </c>
      <c r="O73" s="19">
        <f>InpV!O$26</f>
        <v>419.2091136745924</v>
      </c>
      <c r="P73" s="19">
        <f>InpV!P$26</f>
        <v>422.01781473621213</v>
      </c>
      <c r="Q73" s="19">
        <f>InpV!Q$26</f>
        <v>424.84533409494469</v>
      </c>
      <c r="R73" s="19">
        <f>InpV!R$26</f>
        <v>427.6917978333808</v>
      </c>
      <c r="S73" s="19">
        <f>InpV!S$26</f>
        <v>430.55733287886443</v>
      </c>
      <c r="T73" s="19">
        <f>InpV!T$26</f>
        <v>433.44206700915277</v>
      </c>
      <c r="U73" s="19">
        <f>InpV!U$26</f>
        <v>436.34612885811401</v>
      </c>
      <c r="V73" s="19">
        <f>InpV!V$26</f>
        <v>439.26964792146333</v>
      </c>
      <c r="W73" s="19">
        <f>InpV!W$26</f>
        <v>442.2127545625371</v>
      </c>
      <c r="X73" s="19">
        <f>InpV!X$26</f>
        <v>445.17558001810607</v>
      </c>
      <c r="Y73" s="19">
        <f>InpV!Y$26</f>
        <v>448.15825640422736</v>
      </c>
      <c r="Z73" s="19">
        <f>InpV!Z$26</f>
        <v>451.16091672213565</v>
      </c>
      <c r="AA73" s="19">
        <f>InpV!AA$26</f>
        <v>454.18369486417396</v>
      </c>
      <c r="AB73" s="19">
        <f>InpV!AB$26</f>
        <v>457.2267256197639</v>
      </c>
      <c r="AC73" s="19">
        <f>InpV!AC$26</f>
        <v>460.29014468141628</v>
      </c>
      <c r="AD73" s="19">
        <f>InpV!AD$26</f>
        <v>463.37408865078169</v>
      </c>
      <c r="AE73" s="19">
        <f>InpV!AE$26</f>
        <v>466.47869504474193</v>
      </c>
      <c r="AF73" s="19">
        <f>InpV!AF$26</f>
        <v>469.60410230154167</v>
      </c>
      <c r="AG73" s="19">
        <f>InpV!AG$26</f>
        <v>472.75044978696189</v>
      </c>
      <c r="AH73" s="19">
        <f>InpV!AH$26</f>
        <v>475.91787780053454</v>
      </c>
      <c r="AI73" s="19">
        <f>InpV!AI$26</f>
        <v>479.1065275817981</v>
      </c>
      <c r="AJ73" s="19">
        <f>InpV!AJ$26</f>
        <v>482.31654131659616</v>
      </c>
      <c r="AK73" s="19">
        <f>InpV!AK$26</f>
        <v>485.54806214341727</v>
      </c>
      <c r="AL73" s="19">
        <f>InpV!AL$26</f>
        <v>488.80123415977812</v>
      </c>
      <c r="AM73" s="19">
        <f>InpV!AM$26</f>
        <v>492.07620242864863</v>
      </c>
    </row>
    <row r="74" spans="1:39" s="19" customFormat="1" x14ac:dyDescent="0.25">
      <c r="A74" s="42"/>
      <c r="B74" s="42"/>
      <c r="C74" s="43"/>
      <c r="D74" s="133"/>
      <c r="E74" s="19" t="str">
        <f>InpV!E$27</f>
        <v>AADT - Greenwood Avenue - Truck</v>
      </c>
      <c r="F74" s="19">
        <f>InpV!F$27</f>
        <v>0</v>
      </c>
      <c r="G74" s="19" t="str">
        <f>InpV!G$27</f>
        <v>veh</v>
      </c>
      <c r="H74" s="19">
        <f>InpV!H$27</f>
        <v>0</v>
      </c>
      <c r="I74" s="19">
        <f>InpV!I$27</f>
        <v>0</v>
      </c>
      <c r="J74" s="19">
        <f>InpV!J$27</f>
        <v>1107.8275553789611</v>
      </c>
      <c r="K74" s="19">
        <f>InpV!K$27</f>
        <v>1115.25</v>
      </c>
      <c r="L74" s="19">
        <f>InpV!L$27</f>
        <v>1122.7221749999999</v>
      </c>
      <c r="M74" s="19">
        <f>InpV!M$27</f>
        <v>1130.2444135724998</v>
      </c>
      <c r="N74" s="19">
        <f>InpV!N$27</f>
        <v>1137.8170511434353</v>
      </c>
      <c r="O74" s="19">
        <f>InpV!O$27</f>
        <v>1145.4404253860964</v>
      </c>
      <c r="P74" s="19">
        <f>InpV!P$27</f>
        <v>1153.1148762361831</v>
      </c>
      <c r="Q74" s="19">
        <f>InpV!Q$27</f>
        <v>1160.8407459069654</v>
      </c>
      <c r="R74" s="19">
        <f>InpV!R$27</f>
        <v>1168.6183789045419</v>
      </c>
      <c r="S74" s="19">
        <f>InpV!S$27</f>
        <v>1176.4481220432024</v>
      </c>
      <c r="T74" s="19">
        <f>InpV!T$27</f>
        <v>1184.3303244608917</v>
      </c>
      <c r="U74" s="19">
        <f>InpV!U$27</f>
        <v>1192.2653376347796</v>
      </c>
      <c r="V74" s="19">
        <f>InpV!V$27</f>
        <v>1200.2535153969325</v>
      </c>
      <c r="W74" s="19">
        <f>InpV!W$27</f>
        <v>1208.2952139500919</v>
      </c>
      <c r="X74" s="19">
        <f>InpV!X$27</f>
        <v>1216.3907918835573</v>
      </c>
      <c r="Y74" s="19">
        <f>InpV!Y$27</f>
        <v>1224.5406101891772</v>
      </c>
      <c r="Z74" s="19">
        <f>InpV!Z$27</f>
        <v>1232.7450322774446</v>
      </c>
      <c r="AA74" s="19">
        <f>InpV!AA$27</f>
        <v>1241.0044239937033</v>
      </c>
      <c r="AB74" s="19">
        <f>InpV!AB$27</f>
        <v>1249.3191536344611</v>
      </c>
      <c r="AC74" s="19">
        <f>InpV!AC$27</f>
        <v>1257.6895919638118</v>
      </c>
      <c r="AD74" s="19">
        <f>InpV!AD$27</f>
        <v>1266.1161122299693</v>
      </c>
      <c r="AE74" s="19">
        <f>InpV!AE$27</f>
        <v>1274.59909018191</v>
      </c>
      <c r="AF74" s="19">
        <f>InpV!AF$27</f>
        <v>1283.1389040861286</v>
      </c>
      <c r="AG74" s="19">
        <f>InpV!AG$27</f>
        <v>1291.7359347435056</v>
      </c>
      <c r="AH74" s="19">
        <f>InpV!AH$27</f>
        <v>1300.390565506287</v>
      </c>
      <c r="AI74" s="19">
        <f>InpV!AI$27</f>
        <v>1309.1031822951793</v>
      </c>
      <c r="AJ74" s="19">
        <f>InpV!AJ$27</f>
        <v>1317.8741736165568</v>
      </c>
      <c r="AK74" s="19">
        <f>InpV!AK$27</f>
        <v>1326.7039305797878</v>
      </c>
      <c r="AL74" s="19">
        <f>InpV!AL$27</f>
        <v>1335.5928469146722</v>
      </c>
      <c r="AM74" s="19">
        <f>InpV!AM$27</f>
        <v>1344.5413189890005</v>
      </c>
    </row>
    <row r="75" spans="1:39" s="18" customFormat="1" x14ac:dyDescent="0.25">
      <c r="A75" s="42"/>
      <c r="B75" s="42"/>
      <c r="C75" s="43"/>
      <c r="D75" s="133"/>
      <c r="E75" s="18" t="s">
        <v>324</v>
      </c>
      <c r="G75" s="18" t="s">
        <v>226</v>
      </c>
      <c r="H75" s="18">
        <f>SUM(J75:AJ75)</f>
        <v>1416.2786927237062</v>
      </c>
      <c r="J75" s="18">
        <f>SUM(J72:J74) * ($F70 / 24) * $F71</f>
        <v>48.028254100305737</v>
      </c>
      <c r="K75" s="18">
        <f t="shared" ref="K75" si="66">SUM(K72:K74) * ($F70 / 24) * $F71</f>
        <v>48.350043402777793</v>
      </c>
      <c r="L75" s="18">
        <f t="shared" ref="L75" si="67">SUM(L72:L74) * ($F70 / 24) * $F71</f>
        <v>48.673988693576391</v>
      </c>
      <c r="M75" s="18">
        <f t="shared" ref="M75" si="68">SUM(M72:M74) * ($F70 / 24) * $F71</f>
        <v>49.000104417823351</v>
      </c>
      <c r="N75" s="18">
        <f t="shared" ref="N75" si="69">SUM(N72:N74) * ($F70 / 24) * $F71</f>
        <v>49.328405117422754</v>
      </c>
      <c r="O75" s="18">
        <f t="shared" ref="O75" si="70">SUM(O72:O74) * ($F70 / 24) * $F71</f>
        <v>49.658905431709485</v>
      </c>
      <c r="P75" s="18">
        <f t="shared" ref="P75" si="71">SUM(P72:P74) * ($F70 / 24) * $F71</f>
        <v>49.991620098101947</v>
      </c>
      <c r="Q75" s="18">
        <f t="shared" ref="Q75" si="72">SUM(Q72:Q74) * ($F70 / 24) * $F71</f>
        <v>50.326563952759216</v>
      </c>
      <c r="R75" s="18">
        <f t="shared" ref="R75" si="73">SUM(R72:R74) * ($F70 / 24) * $F71</f>
        <v>50.663751931242693</v>
      </c>
      <c r="S75" s="18">
        <f t="shared" ref="S75" si="74">SUM(S72:S74) * ($F70 / 24) * $F71</f>
        <v>51.003199069182024</v>
      </c>
      <c r="T75" s="18">
        <f t="shared" ref="T75" si="75">SUM(T72:T74) * ($F70 / 24) * $F71</f>
        <v>51.344920502945541</v>
      </c>
      <c r="U75" s="18">
        <f t="shared" ref="U75" si="76">SUM(U72:U74) * ($F70 / 24) * $F71</f>
        <v>51.688931470315275</v>
      </c>
      <c r="V75" s="18">
        <f t="shared" ref="V75" si="77">SUM(V72:V74) * ($F70 / 24) * $F71</f>
        <v>52.035247311166373</v>
      </c>
      <c r="W75" s="18">
        <f t="shared" ref="W75" si="78">SUM(W72:W74) * ($F70 / 24) * $F71</f>
        <v>52.38388346815119</v>
      </c>
      <c r="X75" s="18">
        <f t="shared" ref="X75" si="79">SUM(X72:X74) * ($F70 / 24) * $F71</f>
        <v>52.734855487387797</v>
      </c>
      <c r="Y75" s="18">
        <f t="shared" ref="Y75" si="80">SUM(Y72:Y74) * ($F70 / 24) * $F71</f>
        <v>53.088179019153294</v>
      </c>
      <c r="Z75" s="18">
        <f t="shared" ref="Z75" si="81">SUM(Z72:Z74) * ($F70 / 24) * $F71</f>
        <v>53.443869818581611</v>
      </c>
      <c r="AA75" s="18">
        <f t="shared" ref="AA75" si="82">SUM(AA72:AA74) * ($F70 / 24) * $F71</f>
        <v>53.801943746366113</v>
      </c>
      <c r="AB75" s="18">
        <f t="shared" ref="AB75" si="83">SUM(AB72:AB74) * ($F70 / 24) * $F71</f>
        <v>54.162416769466766</v>
      </c>
      <c r="AC75" s="18">
        <f t="shared" ref="AC75" si="84">SUM(AC72:AC74) * ($F70 / 24) * $F71</f>
        <v>54.525304961822187</v>
      </c>
      <c r="AD75" s="18">
        <f t="shared" ref="AD75" si="85">SUM(AD72:AD74) * ($F70 / 24) * $F71</f>
        <v>54.890624505066384</v>
      </c>
      <c r="AE75" s="18">
        <f t="shared" ref="AE75" si="86">SUM(AE72:AE74) * ($F70 / 24) * $F71</f>
        <v>55.258391689250338</v>
      </c>
      <c r="AF75" s="18">
        <f t="shared" ref="AF75" si="87">SUM(AF72:AF74) * ($F70 / 24) * $F71</f>
        <v>55.6286229135683</v>
      </c>
      <c r="AG75" s="18">
        <f t="shared" ref="AG75" si="88">SUM(AG72:AG74) * ($F70 / 24) * $F71</f>
        <v>56.001334687089205</v>
      </c>
      <c r="AH75" s="18">
        <f t="shared" ref="AH75" si="89">SUM(AH72:AH74) * ($F70 / 24) * $F71</f>
        <v>56.376543629492701</v>
      </c>
      <c r="AI75" s="18">
        <f t="shared" ref="AI75" si="90">SUM(AI72:AI74) * ($F70 / 24) * $F71</f>
        <v>56.754266471810297</v>
      </c>
      <c r="AJ75" s="18">
        <f t="shared" ref="AJ75:AM75" si="91">SUM(AJ72:AJ74) * ($F70 / 24) * $F71</f>
        <v>57.134520057171429</v>
      </c>
      <c r="AK75" s="18">
        <f t="shared" si="91"/>
        <v>57.517321341554478</v>
      </c>
      <c r="AL75" s="18">
        <f t="shared" si="91"/>
        <v>57.90268739454288</v>
      </c>
      <c r="AM75" s="18">
        <f t="shared" si="91"/>
        <v>58.290635400086316</v>
      </c>
    </row>
    <row r="76" spans="1:39" s="18" customFormat="1" x14ac:dyDescent="0.25">
      <c r="A76" s="42"/>
      <c r="B76" s="42"/>
      <c r="C76" s="43"/>
      <c r="D76" s="133"/>
    </row>
    <row r="77" spans="1:39" s="18" customFormat="1" x14ac:dyDescent="0.25">
      <c r="A77" s="42"/>
      <c r="B77" s="42"/>
      <c r="C77" s="43"/>
      <c r="D77" s="133"/>
    </row>
    <row r="78" spans="1:39" s="18" customFormat="1" x14ac:dyDescent="0.25">
      <c r="A78" s="42"/>
      <c r="B78" s="42" t="s">
        <v>12</v>
      </c>
      <c r="C78" s="43"/>
      <c r="D78" s="133"/>
    </row>
    <row r="79" spans="1:39" s="18" customFormat="1" x14ac:dyDescent="0.25">
      <c r="A79" s="42"/>
      <c r="B79" s="42"/>
      <c r="C79" s="43"/>
      <c r="D79" s="133"/>
      <c r="E79" s="18" t="str">
        <f t="shared" ref="E79:AM79" si="92">E$152</f>
        <v>Total Vehicle Passenger - Value of Time - Fatal - Other Crossings</v>
      </c>
      <c r="F79" s="18">
        <f t="shared" si="92"/>
        <v>0</v>
      </c>
      <c r="G79" s="18" t="str">
        <f t="shared" si="92"/>
        <v>$</v>
      </c>
      <c r="H79" s="18">
        <f t="shared" si="92"/>
        <v>1265750.3730389038</v>
      </c>
      <c r="I79" s="18">
        <f t="shared" si="92"/>
        <v>0</v>
      </c>
      <c r="J79" s="18">
        <f t="shared" si="92"/>
        <v>42923.600316939017</v>
      </c>
      <c r="K79" s="18">
        <f t="shared" si="92"/>
        <v>43211.188439062498</v>
      </c>
      <c r="L79" s="18">
        <f t="shared" si="92"/>
        <v>43500.703401604216</v>
      </c>
      <c r="M79" s="18">
        <f t="shared" si="92"/>
        <v>43792.158114394959</v>
      </c>
      <c r="N79" s="18">
        <f t="shared" si="92"/>
        <v>44085.5655737614</v>
      </c>
      <c r="O79" s="18">
        <f t="shared" si="92"/>
        <v>44380.938863105599</v>
      </c>
      <c r="P79" s="18">
        <f t="shared" si="92"/>
        <v>44678.291153488404</v>
      </c>
      <c r="Q79" s="18">
        <f t="shared" si="92"/>
        <v>44977.635704216766</v>
      </c>
      <c r="R79" s="18">
        <f t="shared" si="92"/>
        <v>45278.985863435017</v>
      </c>
      <c r="S79" s="18">
        <f t="shared" si="92"/>
        <v>45582.355068720026</v>
      </c>
      <c r="T79" s="18">
        <f t="shared" si="92"/>
        <v>45887.756847680452</v>
      </c>
      <c r="U79" s="18">
        <f t="shared" si="92"/>
        <v>46195.204818559912</v>
      </c>
      <c r="V79" s="18">
        <f t="shared" si="92"/>
        <v>46504.712690844251</v>
      </c>
      <c r="W79" s="18">
        <f t="shared" si="92"/>
        <v>46816.294265872915</v>
      </c>
      <c r="X79" s="18">
        <f t="shared" si="92"/>
        <v>47129.963437454266</v>
      </c>
      <c r="Y79" s="18">
        <f t="shared" si="92"/>
        <v>47445.734192485208</v>
      </c>
      <c r="Z79" s="18">
        <f t="shared" si="92"/>
        <v>47763.620611574843</v>
      </c>
      <c r="AA79" s="18">
        <f t="shared" si="92"/>
        <v>48083.636869672395</v>
      </c>
      <c r="AB79" s="18">
        <f t="shared" si="92"/>
        <v>48405.797236699211</v>
      </c>
      <c r="AC79" s="18">
        <f t="shared" si="92"/>
        <v>48730.116078185078</v>
      </c>
      <c r="AD79" s="18">
        <f t="shared" si="92"/>
        <v>49056.607855908922</v>
      </c>
      <c r="AE79" s="18">
        <f t="shared" si="92"/>
        <v>49385.287128543503</v>
      </c>
      <c r="AF79" s="18">
        <f t="shared" si="92"/>
        <v>49716.168552304749</v>
      </c>
      <c r="AG79" s="18">
        <f t="shared" si="92"/>
        <v>50049.266881605181</v>
      </c>
      <c r="AH79" s="18">
        <f t="shared" si="92"/>
        <v>50384.596969711936</v>
      </c>
      <c r="AI79" s="18">
        <f t="shared" si="92"/>
        <v>50722.173769408997</v>
      </c>
      <c r="AJ79" s="18">
        <f t="shared" si="92"/>
        <v>51062.012333664024</v>
      </c>
      <c r="AK79" s="18">
        <f t="shared" si="92"/>
        <v>51404.12781629958</v>
      </c>
      <c r="AL79" s="18">
        <f t="shared" si="92"/>
        <v>51748.535472668787</v>
      </c>
      <c r="AM79" s="18">
        <f t="shared" si="92"/>
        <v>52095.25066033566</v>
      </c>
    </row>
    <row r="80" spans="1:39" s="18" customFormat="1" x14ac:dyDescent="0.25">
      <c r="A80" s="42"/>
      <c r="B80" s="42"/>
      <c r="C80" s="43"/>
      <c r="D80" s="133"/>
      <c r="E80" s="18" t="str">
        <f t="shared" ref="E80:AM80" si="93">E$176</f>
        <v>Total Truck Driver - Value of Time - Fatal - Other Crossings</v>
      </c>
      <c r="F80" s="18">
        <f t="shared" si="93"/>
        <v>0</v>
      </c>
      <c r="G80" s="18" t="str">
        <f t="shared" si="93"/>
        <v>$</v>
      </c>
      <c r="H80" s="18">
        <f t="shared" si="93"/>
        <v>247894.09214481572</v>
      </c>
      <c r="I80" s="18">
        <f t="shared" si="93"/>
        <v>0</v>
      </c>
      <c r="J80" s="18">
        <f t="shared" si="93"/>
        <v>8406.4813716847129</v>
      </c>
      <c r="K80" s="18">
        <f t="shared" si="93"/>
        <v>8462.8047968750016</v>
      </c>
      <c r="L80" s="18">
        <f t="shared" si="93"/>
        <v>8519.5055890140629</v>
      </c>
      <c r="M80" s="18">
        <f t="shared" si="93"/>
        <v>8576.5862764604572</v>
      </c>
      <c r="N80" s="18">
        <f t="shared" si="93"/>
        <v>8634.049404512738</v>
      </c>
      <c r="O80" s="18">
        <f t="shared" si="93"/>
        <v>8691.8975355229741</v>
      </c>
      <c r="P80" s="18">
        <f t="shared" si="93"/>
        <v>8750.133249010978</v>
      </c>
      <c r="Q80" s="18">
        <f t="shared" si="93"/>
        <v>8808.7591417793501</v>
      </c>
      <c r="R80" s="18">
        <f t="shared" si="93"/>
        <v>8867.7778280292696</v>
      </c>
      <c r="S80" s="18">
        <f t="shared" si="93"/>
        <v>8927.1919394770684</v>
      </c>
      <c r="T80" s="18">
        <f t="shared" si="93"/>
        <v>8987.0041254715634</v>
      </c>
      <c r="U80" s="18">
        <f t="shared" si="93"/>
        <v>9047.2170531122229</v>
      </c>
      <c r="V80" s="18">
        <f t="shared" si="93"/>
        <v>9107.8334073680708</v>
      </c>
      <c r="W80" s="18">
        <f t="shared" si="93"/>
        <v>9168.8558911974378</v>
      </c>
      <c r="X80" s="18">
        <f t="shared" si="93"/>
        <v>9230.2872256684605</v>
      </c>
      <c r="Y80" s="18">
        <f t="shared" si="93"/>
        <v>9292.1301500804384</v>
      </c>
      <c r="Z80" s="18">
        <f t="shared" si="93"/>
        <v>9354.3874220859761</v>
      </c>
      <c r="AA80" s="18">
        <f t="shared" si="93"/>
        <v>9417.0618178139539</v>
      </c>
      <c r="AB80" s="18">
        <f t="shared" si="93"/>
        <v>9480.1561319933062</v>
      </c>
      <c r="AC80" s="18">
        <f t="shared" si="93"/>
        <v>9543.6731780776609</v>
      </c>
      <c r="AD80" s="18">
        <f t="shared" si="93"/>
        <v>9607.6157883707783</v>
      </c>
      <c r="AE80" s="18">
        <f t="shared" si="93"/>
        <v>9671.9868141528641</v>
      </c>
      <c r="AF80" s="18">
        <f t="shared" si="93"/>
        <v>9736.7891258076852</v>
      </c>
      <c r="AG80" s="18">
        <f t="shared" si="93"/>
        <v>9802.025612950596</v>
      </c>
      <c r="AH80" s="18">
        <f t="shared" si="93"/>
        <v>9867.6991845573666</v>
      </c>
      <c r="AI80" s="18">
        <f t="shared" si="93"/>
        <v>9933.8127690939</v>
      </c>
      <c r="AJ80" s="18">
        <f t="shared" si="93"/>
        <v>10000.369314646829</v>
      </c>
      <c r="AK80" s="18">
        <f t="shared" si="93"/>
        <v>10067.371789054963</v>
      </c>
      <c r="AL80" s="18">
        <f t="shared" si="93"/>
        <v>10134.823180041629</v>
      </c>
      <c r="AM80" s="18">
        <f t="shared" si="93"/>
        <v>10202.726495347906</v>
      </c>
    </row>
    <row r="81" spans="1:39" s="33" customFormat="1" x14ac:dyDescent="0.25">
      <c r="A81" s="68"/>
      <c r="B81" s="68"/>
      <c r="C81" s="69"/>
      <c r="D81" s="135"/>
      <c r="E81" s="33" t="s">
        <v>334</v>
      </c>
      <c r="G81" s="33" t="s">
        <v>84</v>
      </c>
      <c r="J81" s="33">
        <f t="shared" ref="J81:AJ81" si="94">SUM(J79:J80)</f>
        <v>51330.08168862373</v>
      </c>
      <c r="K81" s="33">
        <f t="shared" si="94"/>
        <v>51673.993235937502</v>
      </c>
      <c r="L81" s="33">
        <f t="shared" si="94"/>
        <v>52020.208990618281</v>
      </c>
      <c r="M81" s="33">
        <f t="shared" si="94"/>
        <v>52368.744390855412</v>
      </c>
      <c r="N81" s="33">
        <f t="shared" si="94"/>
        <v>52719.614978274141</v>
      </c>
      <c r="O81" s="33">
        <f t="shared" si="94"/>
        <v>53072.836398628569</v>
      </c>
      <c r="P81" s="33">
        <f t="shared" si="94"/>
        <v>53428.424402499382</v>
      </c>
      <c r="Q81" s="33">
        <f t="shared" si="94"/>
        <v>53786.394845996118</v>
      </c>
      <c r="R81" s="33">
        <f t="shared" si="94"/>
        <v>54146.763691464286</v>
      </c>
      <c r="S81" s="33">
        <f t="shared" si="94"/>
        <v>54509.547008197093</v>
      </c>
      <c r="T81" s="33">
        <f t="shared" si="94"/>
        <v>54874.760973152013</v>
      </c>
      <c r="U81" s="33">
        <f t="shared" si="94"/>
        <v>55242.421871672137</v>
      </c>
      <c r="V81" s="33">
        <f t="shared" si="94"/>
        <v>55612.546098212319</v>
      </c>
      <c r="W81" s="33">
        <f t="shared" si="94"/>
        <v>55985.150157070355</v>
      </c>
      <c r="X81" s="33">
        <f t="shared" si="94"/>
        <v>56360.25066312273</v>
      </c>
      <c r="Y81" s="33">
        <f t="shared" si="94"/>
        <v>56737.864342565648</v>
      </c>
      <c r="Z81" s="33">
        <f t="shared" si="94"/>
        <v>57118.008033660823</v>
      </c>
      <c r="AA81" s="33">
        <f t="shared" si="94"/>
        <v>57500.698687486351</v>
      </c>
      <c r="AB81" s="33">
        <f t="shared" si="94"/>
        <v>57885.953368692513</v>
      </c>
      <c r="AC81" s="33">
        <f t="shared" si="94"/>
        <v>58273.789256262738</v>
      </c>
      <c r="AD81" s="33">
        <f t="shared" si="94"/>
        <v>58664.2236442797</v>
      </c>
      <c r="AE81" s="33">
        <f t="shared" si="94"/>
        <v>59057.273942696367</v>
      </c>
      <c r="AF81" s="33">
        <f t="shared" si="94"/>
        <v>59452.957678112434</v>
      </c>
      <c r="AG81" s="33">
        <f t="shared" si="94"/>
        <v>59851.292494555775</v>
      </c>
      <c r="AH81" s="33">
        <f t="shared" si="94"/>
        <v>60252.296154269301</v>
      </c>
      <c r="AI81" s="33">
        <f t="shared" si="94"/>
        <v>60655.986538502897</v>
      </c>
      <c r="AJ81" s="33">
        <f t="shared" si="94"/>
        <v>61062.381648310853</v>
      </c>
      <c r="AK81" s="33">
        <f t="shared" ref="AK81:AM81" si="95">SUM(AK79:AK80)</f>
        <v>61471.499605354547</v>
      </c>
      <c r="AL81" s="33">
        <f t="shared" si="95"/>
        <v>61883.35865271042</v>
      </c>
      <c r="AM81" s="33">
        <f t="shared" si="95"/>
        <v>62297.977155683562</v>
      </c>
    </row>
    <row r="82" spans="1:39" s="18" customFormat="1" x14ac:dyDescent="0.25">
      <c r="A82" s="42"/>
      <c r="B82" s="42"/>
      <c r="C82" s="43"/>
      <c r="D82" s="133"/>
    </row>
    <row r="83" spans="1:39" s="18" customFormat="1" x14ac:dyDescent="0.25">
      <c r="A83" s="42"/>
      <c r="B83" s="42"/>
      <c r="C83" s="43"/>
      <c r="D83" s="133"/>
      <c r="E83" s="18" t="str">
        <f t="shared" ref="E83:AM83" si="96">E$163</f>
        <v>Total Vehicle Passenger - Value of Time - Non-Fatal - Other Crossings</v>
      </c>
      <c r="F83" s="18">
        <f t="shared" si="96"/>
        <v>0</v>
      </c>
      <c r="G83" s="18" t="str">
        <f t="shared" si="96"/>
        <v>$</v>
      </c>
      <c r="H83" s="18">
        <f t="shared" si="96"/>
        <v>206821.95637890589</v>
      </c>
      <c r="I83" s="18">
        <f t="shared" si="96"/>
        <v>0</v>
      </c>
      <c r="J83" s="18">
        <f t="shared" si="96"/>
        <v>7013.6601825063753</v>
      </c>
      <c r="K83" s="18">
        <f t="shared" si="96"/>
        <v>7060.6517057291667</v>
      </c>
      <c r="L83" s="18">
        <f t="shared" si="96"/>
        <v>7107.9580721575521</v>
      </c>
      <c r="M83" s="18">
        <f t="shared" si="96"/>
        <v>7155.5813912410076</v>
      </c>
      <c r="N83" s="18">
        <f t="shared" si="96"/>
        <v>7203.5237865623203</v>
      </c>
      <c r="O83" s="18">
        <f t="shared" si="96"/>
        <v>7251.7873959322887</v>
      </c>
      <c r="P83" s="18">
        <f t="shared" si="96"/>
        <v>7300.3743714850334</v>
      </c>
      <c r="Q83" s="18">
        <f t="shared" si="96"/>
        <v>7349.2868797739829</v>
      </c>
      <c r="R83" s="18">
        <f t="shared" si="96"/>
        <v>7398.5271018684671</v>
      </c>
      <c r="S83" s="18">
        <f t="shared" si="96"/>
        <v>7448.0972334509861</v>
      </c>
      <c r="T83" s="18">
        <f t="shared" si="96"/>
        <v>7497.999484915108</v>
      </c>
      <c r="U83" s="18">
        <f t="shared" si="96"/>
        <v>7548.2360814640388</v>
      </c>
      <c r="V83" s="18">
        <f t="shared" si="96"/>
        <v>7598.8092632098478</v>
      </c>
      <c r="W83" s="18">
        <f t="shared" si="96"/>
        <v>7649.7212852733528</v>
      </c>
      <c r="X83" s="18">
        <f t="shared" si="96"/>
        <v>7700.974417884685</v>
      </c>
      <c r="Y83" s="18">
        <f t="shared" si="96"/>
        <v>7752.5709464845104</v>
      </c>
      <c r="Z83" s="18">
        <f t="shared" si="96"/>
        <v>7804.5131718259554</v>
      </c>
      <c r="AA83" s="18">
        <f t="shared" si="96"/>
        <v>7856.8034100771893</v>
      </c>
      <c r="AB83" s="18">
        <f t="shared" si="96"/>
        <v>7909.4439929247073</v>
      </c>
      <c r="AC83" s="18">
        <f t="shared" si="96"/>
        <v>7962.4372676773</v>
      </c>
      <c r="AD83" s="18">
        <f t="shared" si="96"/>
        <v>8015.7855973707392</v>
      </c>
      <c r="AE83" s="18">
        <f t="shared" si="96"/>
        <v>8069.4913608731222</v>
      </c>
      <c r="AF83" s="18">
        <f t="shared" si="96"/>
        <v>8123.5569529909726</v>
      </c>
      <c r="AG83" s="18">
        <f t="shared" si="96"/>
        <v>8177.9847845760096</v>
      </c>
      <c r="AH83" s="18">
        <f t="shared" si="96"/>
        <v>8232.7772826326691</v>
      </c>
      <c r="AI83" s="18">
        <f t="shared" si="96"/>
        <v>8287.9368904263101</v>
      </c>
      <c r="AJ83" s="18">
        <f t="shared" si="96"/>
        <v>8343.4660675921641</v>
      </c>
      <c r="AK83" s="18">
        <f t="shared" si="96"/>
        <v>8399.3672902450307</v>
      </c>
      <c r="AL83" s="18">
        <f t="shared" si="96"/>
        <v>8455.6430510896735</v>
      </c>
      <c r="AM83" s="18">
        <f t="shared" si="96"/>
        <v>8512.2958595319706</v>
      </c>
    </row>
    <row r="84" spans="1:39" s="18" customFormat="1" x14ac:dyDescent="0.25">
      <c r="A84" s="42"/>
      <c r="B84" s="42"/>
      <c r="C84" s="43"/>
      <c r="D84" s="133"/>
      <c r="E84" s="18" t="str">
        <f t="shared" ref="E84:AM84" si="97">E$187</f>
        <v>Total Truck Driver - Value of Time - Non-Fatal - Other Crossings</v>
      </c>
      <c r="F84" s="18">
        <f t="shared" si="97"/>
        <v>0</v>
      </c>
      <c r="G84" s="18" t="str">
        <f t="shared" si="97"/>
        <v>$</v>
      </c>
      <c r="H84" s="18">
        <f t="shared" si="97"/>
        <v>40505.570611897994</v>
      </c>
      <c r="I84" s="18">
        <f t="shared" si="97"/>
        <v>0</v>
      </c>
      <c r="J84" s="18">
        <f t="shared" si="97"/>
        <v>1373.6080672687442</v>
      </c>
      <c r="K84" s="18">
        <f t="shared" si="97"/>
        <v>1382.8112413194449</v>
      </c>
      <c r="L84" s="18">
        <f t="shared" si="97"/>
        <v>1392.0760766362848</v>
      </c>
      <c r="M84" s="18">
        <f t="shared" si="97"/>
        <v>1401.4029863497478</v>
      </c>
      <c r="N84" s="18">
        <f t="shared" si="97"/>
        <v>1410.7923863582907</v>
      </c>
      <c r="O84" s="18">
        <f t="shared" si="97"/>
        <v>1420.2446953468914</v>
      </c>
      <c r="P84" s="18">
        <f t="shared" si="97"/>
        <v>1429.7603348057157</v>
      </c>
      <c r="Q84" s="18">
        <f t="shared" si="97"/>
        <v>1439.3397290489136</v>
      </c>
      <c r="R84" s="18">
        <f t="shared" si="97"/>
        <v>1448.9833052335412</v>
      </c>
      <c r="S84" s="18">
        <f t="shared" si="97"/>
        <v>1458.6914933786059</v>
      </c>
      <c r="T84" s="18">
        <f t="shared" si="97"/>
        <v>1468.4647263842426</v>
      </c>
      <c r="U84" s="18">
        <f t="shared" si="97"/>
        <v>1478.3034400510169</v>
      </c>
      <c r="V84" s="18">
        <f t="shared" si="97"/>
        <v>1488.2080730993584</v>
      </c>
      <c r="W84" s="18">
        <f t="shared" si="97"/>
        <v>1498.179067189124</v>
      </c>
      <c r="X84" s="18">
        <f t="shared" si="97"/>
        <v>1508.2168669392911</v>
      </c>
      <c r="Y84" s="18">
        <f t="shared" si="97"/>
        <v>1518.3219199477842</v>
      </c>
      <c r="Z84" s="18">
        <f t="shared" si="97"/>
        <v>1528.4946768114341</v>
      </c>
      <c r="AA84" s="18">
        <f t="shared" si="97"/>
        <v>1538.7355911460709</v>
      </c>
      <c r="AB84" s="18">
        <f t="shared" si="97"/>
        <v>1549.0451196067495</v>
      </c>
      <c r="AC84" s="18">
        <f t="shared" si="97"/>
        <v>1559.4237219081147</v>
      </c>
      <c r="AD84" s="18">
        <f t="shared" si="97"/>
        <v>1569.8718608448987</v>
      </c>
      <c r="AE84" s="18">
        <f t="shared" si="97"/>
        <v>1580.3900023125598</v>
      </c>
      <c r="AF84" s="18">
        <f t="shared" si="97"/>
        <v>1590.9786153280534</v>
      </c>
      <c r="AG84" s="18">
        <f t="shared" si="97"/>
        <v>1601.6381720507513</v>
      </c>
      <c r="AH84" s="18">
        <f t="shared" si="97"/>
        <v>1612.3691478034914</v>
      </c>
      <c r="AI84" s="18">
        <f t="shared" si="97"/>
        <v>1623.1720210937747</v>
      </c>
      <c r="AJ84" s="18">
        <f t="shared" si="97"/>
        <v>1634.047273635103</v>
      </c>
      <c r="AK84" s="18">
        <f t="shared" si="97"/>
        <v>1644.9953903684582</v>
      </c>
      <c r="AL84" s="18">
        <f t="shared" si="97"/>
        <v>1656.0168594839265</v>
      </c>
      <c r="AM84" s="18">
        <f t="shared" si="97"/>
        <v>1667.1121724424688</v>
      </c>
    </row>
    <row r="85" spans="1:39" s="33" customFormat="1" x14ac:dyDescent="0.25">
      <c r="A85" s="68"/>
      <c r="B85" s="68"/>
      <c r="C85" s="69"/>
      <c r="D85" s="135"/>
      <c r="E85" s="33" t="s">
        <v>335</v>
      </c>
      <c r="G85" s="33" t="s">
        <v>84</v>
      </c>
      <c r="J85" s="33">
        <f t="shared" ref="J85:AJ85" si="98">SUM(J83:J84)</f>
        <v>8387.2682497751193</v>
      </c>
      <c r="K85" s="33">
        <f t="shared" si="98"/>
        <v>8443.4629470486107</v>
      </c>
      <c r="L85" s="33">
        <f t="shared" si="98"/>
        <v>8500.0341487938367</v>
      </c>
      <c r="M85" s="33">
        <f t="shared" si="98"/>
        <v>8556.9843775907557</v>
      </c>
      <c r="N85" s="33">
        <f t="shared" si="98"/>
        <v>8614.3161729206113</v>
      </c>
      <c r="O85" s="33">
        <f t="shared" si="98"/>
        <v>8672.0320912791794</v>
      </c>
      <c r="P85" s="33">
        <f t="shared" si="98"/>
        <v>8730.1347062907498</v>
      </c>
      <c r="Q85" s="33">
        <f t="shared" si="98"/>
        <v>8788.6266088228967</v>
      </c>
      <c r="R85" s="33">
        <f t="shared" si="98"/>
        <v>8847.5104071020087</v>
      </c>
      <c r="S85" s="33">
        <f t="shared" si="98"/>
        <v>8906.7887268295926</v>
      </c>
      <c r="T85" s="33">
        <f t="shared" si="98"/>
        <v>8966.4642112993497</v>
      </c>
      <c r="U85" s="33">
        <f t="shared" si="98"/>
        <v>9026.5395215150565</v>
      </c>
      <c r="V85" s="33">
        <f t="shared" si="98"/>
        <v>9087.0173363092072</v>
      </c>
      <c r="W85" s="33">
        <f t="shared" si="98"/>
        <v>9147.9003524624768</v>
      </c>
      <c r="X85" s="33">
        <f t="shared" si="98"/>
        <v>9209.1912848239754</v>
      </c>
      <c r="Y85" s="33">
        <f t="shared" si="98"/>
        <v>9270.8928664322939</v>
      </c>
      <c r="Z85" s="33">
        <f t="shared" si="98"/>
        <v>9333.0078486373895</v>
      </c>
      <c r="AA85" s="33">
        <f t="shared" si="98"/>
        <v>9395.5390012232601</v>
      </c>
      <c r="AB85" s="33">
        <f t="shared" si="98"/>
        <v>9458.4891125314571</v>
      </c>
      <c r="AC85" s="33">
        <f t="shared" si="98"/>
        <v>9521.8609895854152</v>
      </c>
      <c r="AD85" s="33">
        <f t="shared" si="98"/>
        <v>9585.6574582156372</v>
      </c>
      <c r="AE85" s="33">
        <f t="shared" si="98"/>
        <v>9649.8813631856829</v>
      </c>
      <c r="AF85" s="33">
        <f t="shared" si="98"/>
        <v>9714.5355683190264</v>
      </c>
      <c r="AG85" s="33">
        <f t="shared" si="98"/>
        <v>9779.6229566267612</v>
      </c>
      <c r="AH85" s="33">
        <f t="shared" si="98"/>
        <v>9845.1464304361598</v>
      </c>
      <c r="AI85" s="33">
        <f t="shared" si="98"/>
        <v>9911.1089115200848</v>
      </c>
      <c r="AJ85" s="33">
        <f t="shared" si="98"/>
        <v>9977.5133412272662</v>
      </c>
      <c r="AK85" s="33">
        <f t="shared" ref="AK85:AM85" si="99">SUM(AK83:AK84)</f>
        <v>10044.362680613489</v>
      </c>
      <c r="AL85" s="33">
        <f t="shared" si="99"/>
        <v>10111.6599105736</v>
      </c>
      <c r="AM85" s="33">
        <f t="shared" si="99"/>
        <v>10179.408031974439</v>
      </c>
    </row>
    <row r="86" spans="1:39" s="18" customFormat="1" x14ac:dyDescent="0.25">
      <c r="A86" s="42"/>
      <c r="B86" s="42"/>
      <c r="C86" s="43"/>
      <c r="D86" s="133"/>
    </row>
    <row r="87" spans="1:39" s="18" customFormat="1" x14ac:dyDescent="0.25">
      <c r="A87" s="42"/>
      <c r="B87" s="42"/>
      <c r="C87" s="43"/>
      <c r="D87" s="133"/>
    </row>
    <row r="88" spans="1:39" s="18" customFormat="1" x14ac:dyDescent="0.25">
      <c r="A88" s="42"/>
      <c r="B88" s="42" t="s">
        <v>351</v>
      </c>
      <c r="C88" s="43"/>
      <c r="D88" s="133"/>
    </row>
    <row r="89" spans="1:39" s="18" customFormat="1" x14ac:dyDescent="0.25">
      <c r="A89" s="42"/>
      <c r="B89" s="42"/>
      <c r="C89" s="43"/>
      <c r="D89" s="133"/>
    </row>
    <row r="90" spans="1:39" s="18" customFormat="1" x14ac:dyDescent="0.25">
      <c r="A90" s="42"/>
      <c r="B90" s="42"/>
      <c r="C90" s="43" t="s">
        <v>124</v>
      </c>
      <c r="D90" s="133"/>
    </row>
    <row r="91" spans="1:39" s="18" customFormat="1" x14ac:dyDescent="0.25">
      <c r="A91" s="42"/>
      <c r="B91" s="42"/>
      <c r="C91" s="43"/>
      <c r="D91" s="133"/>
    </row>
    <row r="92" spans="1:39" s="18" customFormat="1" x14ac:dyDescent="0.25">
      <c r="A92" s="42"/>
      <c r="B92" s="42"/>
      <c r="C92" s="43"/>
      <c r="D92" s="133" t="s">
        <v>68</v>
      </c>
    </row>
    <row r="93" spans="1:39" s="80" customFormat="1" x14ac:dyDescent="0.25">
      <c r="A93" s="98"/>
      <c r="B93" s="98"/>
      <c r="C93" s="99"/>
      <c r="D93" s="140"/>
      <c r="E93" s="61" t="str">
        <f>InpC!E$70</f>
        <v>Average Vehicle Occupancy</v>
      </c>
      <c r="F93" s="61">
        <f>InpC!F$70</f>
        <v>1.1499999999999999</v>
      </c>
      <c r="G93" s="61" t="str">
        <f>InpC!G$70</f>
        <v>person</v>
      </c>
    </row>
    <row r="94" spans="1:39" s="18" customFormat="1" x14ac:dyDescent="0.25">
      <c r="A94" s="42"/>
      <c r="B94" s="42"/>
      <c r="C94" s="43"/>
      <c r="D94" s="133"/>
      <c r="E94" s="18" t="str">
        <f>E16</f>
        <v>Highway Diversion Time - Vehicles - Fatal - Montebello Blvd</v>
      </c>
      <c r="F94" s="18">
        <f>F16</f>
        <v>0</v>
      </c>
      <c r="G94" s="18" t="str">
        <f>G16</f>
        <v>hours</v>
      </c>
      <c r="H94" s="18">
        <f>H16</f>
        <v>70248.774180025663</v>
      </c>
      <c r="J94" s="18">
        <f t="shared" ref="J94:AJ94" si="100">J16</f>
        <v>2382.2472186351451</v>
      </c>
      <c r="K94" s="18">
        <f t="shared" si="100"/>
        <v>2398.2082750000004</v>
      </c>
      <c r="L94" s="18">
        <f t="shared" si="100"/>
        <v>2414.2762704424999</v>
      </c>
      <c r="M94" s="18">
        <f t="shared" si="100"/>
        <v>2430.4519214544653</v>
      </c>
      <c r="N94" s="18">
        <f t="shared" si="100"/>
        <v>2446.7359493282097</v>
      </c>
      <c r="O94" s="18">
        <f t="shared" si="100"/>
        <v>2463.1290801887085</v>
      </c>
      <c r="P94" s="18">
        <f t="shared" si="100"/>
        <v>2479.6320450259723</v>
      </c>
      <c r="Q94" s="18">
        <f t="shared" si="100"/>
        <v>2496.2455797276466</v>
      </c>
      <c r="R94" s="18">
        <f t="shared" si="100"/>
        <v>2512.9704251118214</v>
      </c>
      <c r="S94" s="18">
        <f t="shared" si="100"/>
        <v>2529.80732696007</v>
      </c>
      <c r="T94" s="18">
        <f t="shared" si="100"/>
        <v>2546.7570360507025</v>
      </c>
      <c r="U94" s="18">
        <f t="shared" si="100"/>
        <v>2563.8203081922425</v>
      </c>
      <c r="V94" s="18">
        <f t="shared" si="100"/>
        <v>2580.9979042571304</v>
      </c>
      <c r="W94" s="18">
        <f t="shared" si="100"/>
        <v>2598.2905902156531</v>
      </c>
      <c r="X94" s="18">
        <f t="shared" si="100"/>
        <v>2615.6991371700979</v>
      </c>
      <c r="Y94" s="18">
        <f t="shared" si="100"/>
        <v>2633.224321389137</v>
      </c>
      <c r="Z94" s="18">
        <f t="shared" si="100"/>
        <v>2650.8669243424442</v>
      </c>
      <c r="AA94" s="18">
        <f t="shared" si="100"/>
        <v>2668.6277327355383</v>
      </c>
      <c r="AB94" s="18">
        <f t="shared" si="100"/>
        <v>2686.5075385448663</v>
      </c>
      <c r="AC94" s="18">
        <f t="shared" si="100"/>
        <v>2704.5071390531166</v>
      </c>
      <c r="AD94" s="18">
        <f t="shared" si="100"/>
        <v>2722.6273368847724</v>
      </c>
      <c r="AE94" s="18">
        <f t="shared" si="100"/>
        <v>2740.8689400419003</v>
      </c>
      <c r="AF94" s="18">
        <f t="shared" si="100"/>
        <v>2759.2327619401804</v>
      </c>
      <c r="AG94" s="18">
        <f t="shared" si="100"/>
        <v>2777.7196214451797</v>
      </c>
      <c r="AH94" s="18">
        <f t="shared" si="100"/>
        <v>2796.3303429088623</v>
      </c>
      <c r="AI94" s="18">
        <f t="shared" si="100"/>
        <v>2815.0657562063511</v>
      </c>
      <c r="AJ94" s="18">
        <f t="shared" si="100"/>
        <v>2833.9266967729336</v>
      </c>
      <c r="AK94" s="18">
        <f t="shared" ref="AK94:AM94" si="101">AK16</f>
        <v>2852.9140056413121</v>
      </c>
      <c r="AL94" s="18">
        <f t="shared" si="101"/>
        <v>2872.0285294791083</v>
      </c>
      <c r="AM94" s="18">
        <f t="shared" si="101"/>
        <v>2891.2711206266181</v>
      </c>
    </row>
    <row r="95" spans="1:39" s="61" customFormat="1" x14ac:dyDescent="0.25">
      <c r="A95" s="96"/>
      <c r="B95" s="96"/>
      <c r="C95" s="97"/>
      <c r="D95" s="141"/>
      <c r="E95" s="61" t="str">
        <f>Time!E$62</f>
        <v>Value of Time Esclation Factor</v>
      </c>
      <c r="F95" s="61">
        <f>Time!F$62</f>
        <v>0</v>
      </c>
      <c r="G95" s="61" t="str">
        <f>Time!G$62</f>
        <v>factor</v>
      </c>
      <c r="H95" s="61">
        <f>Time!H$62</f>
        <v>0</v>
      </c>
      <c r="I95" s="61">
        <f>Time!I$62</f>
        <v>0</v>
      </c>
      <c r="J95" s="61">
        <f>Time!J$62</f>
        <v>1</v>
      </c>
      <c r="K95" s="61">
        <f>Time!K$62</f>
        <v>1</v>
      </c>
      <c r="L95" s="61">
        <f>Time!L$62</f>
        <v>1</v>
      </c>
      <c r="M95" s="61">
        <f>Time!M$62</f>
        <v>1</v>
      </c>
      <c r="N95" s="61">
        <f>Time!N$62</f>
        <v>1</v>
      </c>
      <c r="O95" s="61">
        <f>Time!O$62</f>
        <v>1</v>
      </c>
      <c r="P95" s="61">
        <f>Time!P$62</f>
        <v>1</v>
      </c>
      <c r="Q95" s="61">
        <f>Time!Q$62</f>
        <v>1</v>
      </c>
      <c r="R95" s="61">
        <f>Time!R$62</f>
        <v>1</v>
      </c>
      <c r="S95" s="61">
        <f>Time!S$62</f>
        <v>1</v>
      </c>
      <c r="T95" s="61">
        <f>Time!T$62</f>
        <v>1</v>
      </c>
      <c r="U95" s="61">
        <f>Time!U$62</f>
        <v>1</v>
      </c>
      <c r="V95" s="61">
        <f>Time!V$62</f>
        <v>1</v>
      </c>
      <c r="W95" s="61">
        <f>Time!W$62</f>
        <v>1</v>
      </c>
      <c r="X95" s="61">
        <f>Time!X$62</f>
        <v>1</v>
      </c>
      <c r="Y95" s="61">
        <f>Time!Y$62</f>
        <v>1</v>
      </c>
      <c r="Z95" s="61">
        <f>Time!Z$62</f>
        <v>1</v>
      </c>
      <c r="AA95" s="61">
        <f>Time!AA$62</f>
        <v>1</v>
      </c>
      <c r="AB95" s="61">
        <f>Time!AB$62</f>
        <v>1</v>
      </c>
      <c r="AC95" s="61">
        <f>Time!AC$62</f>
        <v>1</v>
      </c>
      <c r="AD95" s="61">
        <f>Time!AD$62</f>
        <v>1</v>
      </c>
      <c r="AE95" s="61">
        <f>Time!AE$62</f>
        <v>1</v>
      </c>
      <c r="AF95" s="61">
        <f>Time!AF$62</f>
        <v>1</v>
      </c>
      <c r="AG95" s="61">
        <f>Time!AG$62</f>
        <v>1</v>
      </c>
      <c r="AH95" s="61">
        <f>Time!AH$62</f>
        <v>1</v>
      </c>
      <c r="AI95" s="61">
        <f>Time!AI$62</f>
        <v>1</v>
      </c>
      <c r="AJ95" s="61">
        <f>Time!AJ$62</f>
        <v>1</v>
      </c>
      <c r="AK95" s="61">
        <f>Time!AK$62</f>
        <v>1</v>
      </c>
      <c r="AL95" s="61">
        <f>Time!AL$62</f>
        <v>1</v>
      </c>
      <c r="AM95" s="61">
        <f>Time!AM$62</f>
        <v>1</v>
      </c>
    </row>
    <row r="96" spans="1:39" s="18" customFormat="1" x14ac:dyDescent="0.25">
      <c r="A96" s="42"/>
      <c r="B96" s="42"/>
      <c r="C96" s="43"/>
      <c r="D96" s="133"/>
      <c r="E96" s="18" t="s">
        <v>325</v>
      </c>
      <c r="G96" s="18" t="s">
        <v>226</v>
      </c>
      <c r="H96" s="18">
        <f>SUM(J96:AJ96)</f>
        <v>80786.090307029488</v>
      </c>
      <c r="J96" s="18">
        <f>$F93 * J94 * J95</f>
        <v>2739.5843014304169</v>
      </c>
      <c r="K96" s="18">
        <f t="shared" ref="K96:AJ96" si="102">$F93 * K94 * K95</f>
        <v>2757.9395162500005</v>
      </c>
      <c r="L96" s="18">
        <f t="shared" si="102"/>
        <v>2776.4177110088749</v>
      </c>
      <c r="M96" s="18">
        <f t="shared" si="102"/>
        <v>2795.0197096726347</v>
      </c>
      <c r="N96" s="18">
        <f t="shared" si="102"/>
        <v>2813.7463417274407</v>
      </c>
      <c r="O96" s="18">
        <f t="shared" si="102"/>
        <v>2832.5984422170145</v>
      </c>
      <c r="P96" s="18">
        <f t="shared" si="102"/>
        <v>2851.5768517798679</v>
      </c>
      <c r="Q96" s="18">
        <f t="shared" si="102"/>
        <v>2870.6824166867932</v>
      </c>
      <c r="R96" s="18">
        <f t="shared" si="102"/>
        <v>2889.9159888785944</v>
      </c>
      <c r="S96" s="18">
        <f t="shared" si="102"/>
        <v>2909.2784260040803</v>
      </c>
      <c r="T96" s="18">
        <f t="shared" si="102"/>
        <v>2928.7705914583075</v>
      </c>
      <c r="U96" s="18">
        <f t="shared" si="102"/>
        <v>2948.3933544210786</v>
      </c>
      <c r="V96" s="18">
        <f t="shared" si="102"/>
        <v>2968.1475898956996</v>
      </c>
      <c r="W96" s="18">
        <f t="shared" si="102"/>
        <v>2988.0341787480006</v>
      </c>
      <c r="X96" s="18">
        <f t="shared" si="102"/>
        <v>3008.0540077456121</v>
      </c>
      <c r="Y96" s="18">
        <f t="shared" si="102"/>
        <v>3028.2079695975071</v>
      </c>
      <c r="Z96" s="18">
        <f t="shared" si="102"/>
        <v>3048.4969629938105</v>
      </c>
      <c r="AA96" s="18">
        <f t="shared" si="102"/>
        <v>3068.9218926458689</v>
      </c>
      <c r="AB96" s="18">
        <f t="shared" si="102"/>
        <v>3089.4836693265961</v>
      </c>
      <c r="AC96" s="18">
        <f t="shared" si="102"/>
        <v>3110.1832099110838</v>
      </c>
      <c r="AD96" s="18">
        <f t="shared" si="102"/>
        <v>3131.021437417488</v>
      </c>
      <c r="AE96" s="18">
        <f t="shared" si="102"/>
        <v>3151.9992810481849</v>
      </c>
      <c r="AF96" s="18">
        <f t="shared" si="102"/>
        <v>3173.117676231207</v>
      </c>
      <c r="AG96" s="18">
        <f t="shared" si="102"/>
        <v>3194.3775646619565</v>
      </c>
      <c r="AH96" s="18">
        <f t="shared" si="102"/>
        <v>3215.7798943451917</v>
      </c>
      <c r="AI96" s="18">
        <f t="shared" si="102"/>
        <v>3237.3256196373036</v>
      </c>
      <c r="AJ96" s="18">
        <f t="shared" si="102"/>
        <v>3259.0157012888735</v>
      </c>
      <c r="AK96" s="18">
        <f t="shared" ref="AK96:AM96" si="103">$F93 * AK94 * AK95</f>
        <v>3280.8511064875088</v>
      </c>
      <c r="AL96" s="18">
        <f t="shared" si="103"/>
        <v>3302.8328089009742</v>
      </c>
      <c r="AM96" s="18">
        <f t="shared" si="103"/>
        <v>3324.9617887206105</v>
      </c>
    </row>
    <row r="97" spans="1:39" s="18" customFormat="1" x14ac:dyDescent="0.25">
      <c r="A97" s="42"/>
      <c r="B97" s="42"/>
      <c r="C97" s="43"/>
      <c r="D97" s="133"/>
    </row>
    <row r="98" spans="1:39" s="80" customFormat="1" x14ac:dyDescent="0.25">
      <c r="A98" s="98"/>
      <c r="B98" s="98"/>
      <c r="C98" s="99"/>
      <c r="D98" s="140"/>
      <c r="E98" s="61" t="str">
        <f>InpC!E$71</f>
        <v>Value of Travel Time - Vehicle</v>
      </c>
      <c r="F98" s="61">
        <f>InpC!F$71</f>
        <v>14.8</v>
      </c>
      <c r="G98" s="61" t="str">
        <f>InpC!G$71</f>
        <v>$/hour</v>
      </c>
    </row>
    <row r="99" spans="1:39" customFormat="1" x14ac:dyDescent="0.25">
      <c r="A99" s="42"/>
      <c r="B99" s="42"/>
      <c r="C99" s="43"/>
      <c r="D99" s="133"/>
      <c r="E99" s="17" t="str">
        <f>E96</f>
        <v>Total Vehicle Passenger Time - Fatal - Montebello Blvd</v>
      </c>
      <c r="F99" s="17">
        <f t="shared" ref="F99:AJ99" si="104">F96</f>
        <v>0</v>
      </c>
      <c r="G99" s="17" t="str">
        <f t="shared" si="104"/>
        <v>hours</v>
      </c>
      <c r="H99" s="17">
        <f t="shared" si="104"/>
        <v>80786.090307029488</v>
      </c>
      <c r="I99" s="17">
        <f t="shared" si="104"/>
        <v>0</v>
      </c>
      <c r="J99" s="17">
        <f t="shared" si="104"/>
        <v>2739.5843014304169</v>
      </c>
      <c r="K99" s="17">
        <f t="shared" si="104"/>
        <v>2757.9395162500005</v>
      </c>
      <c r="L99" s="17">
        <f t="shared" si="104"/>
        <v>2776.4177110088749</v>
      </c>
      <c r="M99" s="17">
        <f t="shared" si="104"/>
        <v>2795.0197096726347</v>
      </c>
      <c r="N99" s="17">
        <f t="shared" si="104"/>
        <v>2813.7463417274407</v>
      </c>
      <c r="O99" s="17">
        <f t="shared" si="104"/>
        <v>2832.5984422170145</v>
      </c>
      <c r="P99" s="17">
        <f t="shared" si="104"/>
        <v>2851.5768517798679</v>
      </c>
      <c r="Q99" s="17">
        <f t="shared" si="104"/>
        <v>2870.6824166867932</v>
      </c>
      <c r="R99" s="17">
        <f t="shared" si="104"/>
        <v>2889.9159888785944</v>
      </c>
      <c r="S99" s="17">
        <f t="shared" si="104"/>
        <v>2909.2784260040803</v>
      </c>
      <c r="T99" s="17">
        <f t="shared" si="104"/>
        <v>2928.7705914583075</v>
      </c>
      <c r="U99" s="17">
        <f t="shared" si="104"/>
        <v>2948.3933544210786</v>
      </c>
      <c r="V99" s="17">
        <f t="shared" si="104"/>
        <v>2968.1475898956996</v>
      </c>
      <c r="W99" s="17">
        <f t="shared" si="104"/>
        <v>2988.0341787480006</v>
      </c>
      <c r="X99" s="17">
        <f t="shared" si="104"/>
        <v>3008.0540077456121</v>
      </c>
      <c r="Y99" s="17">
        <f t="shared" si="104"/>
        <v>3028.2079695975071</v>
      </c>
      <c r="Z99" s="17">
        <f t="shared" si="104"/>
        <v>3048.4969629938105</v>
      </c>
      <c r="AA99" s="17">
        <f t="shared" si="104"/>
        <v>3068.9218926458689</v>
      </c>
      <c r="AB99" s="17">
        <f t="shared" si="104"/>
        <v>3089.4836693265961</v>
      </c>
      <c r="AC99" s="17">
        <f t="shared" si="104"/>
        <v>3110.1832099110838</v>
      </c>
      <c r="AD99" s="17">
        <f t="shared" si="104"/>
        <v>3131.021437417488</v>
      </c>
      <c r="AE99" s="17">
        <f t="shared" si="104"/>
        <v>3151.9992810481849</v>
      </c>
      <c r="AF99" s="17">
        <f t="shared" si="104"/>
        <v>3173.117676231207</v>
      </c>
      <c r="AG99" s="17">
        <f t="shared" si="104"/>
        <v>3194.3775646619565</v>
      </c>
      <c r="AH99" s="17">
        <f t="shared" si="104"/>
        <v>3215.7798943451917</v>
      </c>
      <c r="AI99" s="17">
        <f t="shared" si="104"/>
        <v>3237.3256196373036</v>
      </c>
      <c r="AJ99" s="17">
        <f t="shared" si="104"/>
        <v>3259.0157012888735</v>
      </c>
      <c r="AK99" s="17">
        <f t="shared" ref="AK99:AM99" si="105">AK96</f>
        <v>3280.8511064875088</v>
      </c>
      <c r="AL99" s="17">
        <f t="shared" si="105"/>
        <v>3302.8328089009742</v>
      </c>
      <c r="AM99" s="17">
        <f t="shared" si="105"/>
        <v>3324.9617887206105</v>
      </c>
    </row>
    <row r="100" spans="1:39" s="61" customFormat="1" x14ac:dyDescent="0.25">
      <c r="A100" s="96"/>
      <c r="B100" s="96"/>
      <c r="C100" s="97"/>
      <c r="D100" s="141"/>
      <c r="E100" s="61" t="str">
        <f>Time!E$62</f>
        <v>Value of Time Esclation Factor</v>
      </c>
      <c r="F100" s="61">
        <f>Time!F$62</f>
        <v>0</v>
      </c>
      <c r="G100" s="61" t="str">
        <f>Time!G$62</f>
        <v>factor</v>
      </c>
      <c r="H100" s="61">
        <f>Time!H$62</f>
        <v>0</v>
      </c>
      <c r="I100" s="61">
        <f>Time!I$62</f>
        <v>0</v>
      </c>
      <c r="J100" s="61">
        <f>Time!J$62</f>
        <v>1</v>
      </c>
      <c r="K100" s="61">
        <f>Time!K$62</f>
        <v>1</v>
      </c>
      <c r="L100" s="61">
        <f>Time!L$62</f>
        <v>1</v>
      </c>
      <c r="M100" s="61">
        <f>Time!M$62</f>
        <v>1</v>
      </c>
      <c r="N100" s="61">
        <f>Time!N$62</f>
        <v>1</v>
      </c>
      <c r="O100" s="61">
        <f>Time!O$62</f>
        <v>1</v>
      </c>
      <c r="P100" s="61">
        <f>Time!P$62</f>
        <v>1</v>
      </c>
      <c r="Q100" s="61">
        <f>Time!Q$62</f>
        <v>1</v>
      </c>
      <c r="R100" s="61">
        <f>Time!R$62</f>
        <v>1</v>
      </c>
      <c r="S100" s="61">
        <f>Time!S$62</f>
        <v>1</v>
      </c>
      <c r="T100" s="61">
        <f>Time!T$62</f>
        <v>1</v>
      </c>
      <c r="U100" s="61">
        <f>Time!U$62</f>
        <v>1</v>
      </c>
      <c r="V100" s="61">
        <f>Time!V$62</f>
        <v>1</v>
      </c>
      <c r="W100" s="61">
        <f>Time!W$62</f>
        <v>1</v>
      </c>
      <c r="X100" s="61">
        <f>Time!X$62</f>
        <v>1</v>
      </c>
      <c r="Y100" s="61">
        <f>Time!Y$62</f>
        <v>1</v>
      </c>
      <c r="Z100" s="61">
        <f>Time!Z$62</f>
        <v>1</v>
      </c>
      <c r="AA100" s="61">
        <f>Time!AA$62</f>
        <v>1</v>
      </c>
      <c r="AB100" s="61">
        <f>Time!AB$62</f>
        <v>1</v>
      </c>
      <c r="AC100" s="61">
        <f>Time!AC$62</f>
        <v>1</v>
      </c>
      <c r="AD100" s="61">
        <f>Time!AD$62</f>
        <v>1</v>
      </c>
      <c r="AE100" s="61">
        <f>Time!AE$62</f>
        <v>1</v>
      </c>
      <c r="AF100" s="61">
        <f>Time!AF$62</f>
        <v>1</v>
      </c>
      <c r="AG100" s="61">
        <f>Time!AG$62</f>
        <v>1</v>
      </c>
      <c r="AH100" s="61">
        <f>Time!AH$62</f>
        <v>1</v>
      </c>
      <c r="AI100" s="61">
        <f>Time!AI$62</f>
        <v>1</v>
      </c>
      <c r="AJ100" s="61">
        <f>Time!AJ$62</f>
        <v>1</v>
      </c>
      <c r="AK100" s="61">
        <f>Time!AK$62</f>
        <v>1</v>
      </c>
      <c r="AL100" s="61">
        <f>Time!AL$62</f>
        <v>1</v>
      </c>
      <c r="AM100" s="61">
        <f>Time!AM$62</f>
        <v>1</v>
      </c>
    </row>
    <row r="101" spans="1:39" customFormat="1" x14ac:dyDescent="0.25">
      <c r="A101" s="42"/>
      <c r="B101" s="42"/>
      <c r="C101" s="43"/>
      <c r="D101" s="133"/>
      <c r="E101" s="17" t="s">
        <v>305</v>
      </c>
      <c r="F101" s="17"/>
      <c r="G101" s="17" t="s">
        <v>84</v>
      </c>
      <c r="H101" s="17">
        <f>SUM(J101:AJ101)</f>
        <v>1195634.1365440367</v>
      </c>
      <c r="I101" s="17"/>
      <c r="J101" s="18">
        <f t="shared" ref="J101:AJ101" si="106">$F98 * J99 * J100</f>
        <v>40545.84766117017</v>
      </c>
      <c r="K101" s="18">
        <f t="shared" si="106"/>
        <v>40817.504840500005</v>
      </c>
      <c r="L101" s="18">
        <f t="shared" si="106"/>
        <v>41090.982122931353</v>
      </c>
      <c r="M101" s="18">
        <f t="shared" si="106"/>
        <v>41366.291703154995</v>
      </c>
      <c r="N101" s="18">
        <f t="shared" si="106"/>
        <v>41643.445857566127</v>
      </c>
      <c r="O101" s="18">
        <f t="shared" si="106"/>
        <v>41922.45694481182</v>
      </c>
      <c r="P101" s="18">
        <f t="shared" si="106"/>
        <v>42203.337406342049</v>
      </c>
      <c r="Q101" s="18">
        <f t="shared" si="106"/>
        <v>42486.099766964544</v>
      </c>
      <c r="R101" s="18">
        <f t="shared" si="106"/>
        <v>42770.756635403195</v>
      </c>
      <c r="S101" s="18">
        <f t="shared" si="106"/>
        <v>43057.320704860387</v>
      </c>
      <c r="T101" s="18">
        <f t="shared" si="106"/>
        <v>43345.804753582954</v>
      </c>
      <c r="U101" s="18">
        <f t="shared" si="106"/>
        <v>43636.221645431964</v>
      </c>
      <c r="V101" s="18">
        <f t="shared" si="106"/>
        <v>43928.584330456353</v>
      </c>
      <c r="W101" s="18">
        <f t="shared" si="106"/>
        <v>44222.905845470414</v>
      </c>
      <c r="X101" s="18">
        <f t="shared" si="106"/>
        <v>44519.199314635065</v>
      </c>
      <c r="Y101" s="18">
        <f t="shared" si="106"/>
        <v>44817.47795004311</v>
      </c>
      <c r="Z101" s="18">
        <f t="shared" si="106"/>
        <v>45117.755052308399</v>
      </c>
      <c r="AA101" s="18">
        <f t="shared" si="106"/>
        <v>45420.044011158861</v>
      </c>
      <c r="AB101" s="18">
        <f t="shared" si="106"/>
        <v>45724.358306033624</v>
      </c>
      <c r="AC101" s="18">
        <f t="shared" si="106"/>
        <v>46030.711506684042</v>
      </c>
      <c r="AD101" s="18">
        <f t="shared" si="106"/>
        <v>46339.117273778822</v>
      </c>
      <c r="AE101" s="18">
        <f t="shared" si="106"/>
        <v>46649.589359513142</v>
      </c>
      <c r="AF101" s="18">
        <f t="shared" si="106"/>
        <v>46962.141608221864</v>
      </c>
      <c r="AG101" s="18">
        <f t="shared" si="106"/>
        <v>47276.787956996959</v>
      </c>
      <c r="AH101" s="18">
        <f t="shared" si="106"/>
        <v>47593.542436308839</v>
      </c>
      <c r="AI101" s="18">
        <f t="shared" si="106"/>
        <v>47912.419170632093</v>
      </c>
      <c r="AJ101" s="18">
        <f t="shared" si="106"/>
        <v>48233.432379075333</v>
      </c>
      <c r="AK101" s="18">
        <f t="shared" ref="AK101:AM101" si="107">$F98 * AK99 * AK100</f>
        <v>48556.596376015135</v>
      </c>
      <c r="AL101" s="18">
        <f t="shared" si="107"/>
        <v>48881.92557173442</v>
      </c>
      <c r="AM101" s="18">
        <f t="shared" si="107"/>
        <v>49209.434473065034</v>
      </c>
    </row>
    <row r="102" spans="1:39" x14ac:dyDescent="0.25">
      <c r="A102" s="42"/>
      <c r="B102" s="42"/>
      <c r="C102" s="43"/>
      <c r="D102" s="133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</row>
    <row r="103" spans="1:39" x14ac:dyDescent="0.25">
      <c r="A103" s="42"/>
      <c r="B103" s="42"/>
      <c r="C103" s="43"/>
      <c r="D103" s="133" t="s">
        <v>75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</row>
    <row r="104" spans="1:39" s="80" customFormat="1" x14ac:dyDescent="0.25">
      <c r="A104" s="98"/>
      <c r="B104" s="98"/>
      <c r="C104" s="99"/>
      <c r="D104" s="140"/>
      <c r="E104" s="61" t="str">
        <f>InpC!E$70</f>
        <v>Average Vehicle Occupancy</v>
      </c>
      <c r="F104" s="61">
        <f>InpC!F$70</f>
        <v>1.1499999999999999</v>
      </c>
      <c r="G104" s="61" t="str">
        <f>InpC!G$70</f>
        <v>person</v>
      </c>
    </row>
    <row r="105" spans="1:39" s="18" customFormat="1" x14ac:dyDescent="0.25">
      <c r="A105" s="42"/>
      <c r="B105" s="42"/>
      <c r="C105" s="43"/>
      <c r="D105" s="133"/>
      <c r="E105" s="18" t="str">
        <f t="shared" ref="E105:AJ105" si="108">E33</f>
        <v>Highway Diversion Time - Vehicles - Non-Fatal - Montebello Blvd</v>
      </c>
      <c r="F105" s="18">
        <f t="shared" si="108"/>
        <v>0</v>
      </c>
      <c r="G105" s="18" t="str">
        <f t="shared" si="108"/>
        <v>hours</v>
      </c>
      <c r="H105" s="18">
        <f t="shared" si="108"/>
        <v>11478.55787255321</v>
      </c>
      <c r="I105" s="18">
        <f t="shared" si="108"/>
        <v>0</v>
      </c>
      <c r="J105" s="18">
        <f t="shared" si="108"/>
        <v>389.25608147633091</v>
      </c>
      <c r="K105" s="18">
        <f t="shared" si="108"/>
        <v>391.86409722222231</v>
      </c>
      <c r="L105" s="18">
        <f t="shared" si="108"/>
        <v>394.48958667361114</v>
      </c>
      <c r="M105" s="18">
        <f t="shared" si="108"/>
        <v>397.13266690432442</v>
      </c>
      <c r="N105" s="18">
        <f t="shared" si="108"/>
        <v>399.79345577258334</v>
      </c>
      <c r="O105" s="18">
        <f t="shared" si="108"/>
        <v>402.47207192625962</v>
      </c>
      <c r="P105" s="18">
        <f t="shared" si="108"/>
        <v>405.16863480816545</v>
      </c>
      <c r="Q105" s="18">
        <f t="shared" si="108"/>
        <v>407.88326466138017</v>
      </c>
      <c r="R105" s="18">
        <f t="shared" si="108"/>
        <v>410.61608253461139</v>
      </c>
      <c r="S105" s="18">
        <f t="shared" si="108"/>
        <v>413.3672102875932</v>
      </c>
      <c r="T105" s="18">
        <f t="shared" si="108"/>
        <v>416.13677059652008</v>
      </c>
      <c r="U105" s="18">
        <f t="shared" si="108"/>
        <v>418.92488695951681</v>
      </c>
      <c r="V105" s="18">
        <f t="shared" si="108"/>
        <v>421.73168370214557</v>
      </c>
      <c r="W105" s="18">
        <f t="shared" si="108"/>
        <v>424.55728598294991</v>
      </c>
      <c r="X105" s="18">
        <f t="shared" si="108"/>
        <v>427.40181979903565</v>
      </c>
      <c r="Y105" s="18">
        <f t="shared" si="108"/>
        <v>430.26541199168912</v>
      </c>
      <c r="Z105" s="18">
        <f t="shared" si="108"/>
        <v>433.14819025203343</v>
      </c>
      <c r="AA105" s="18">
        <f t="shared" si="108"/>
        <v>436.05028312672204</v>
      </c>
      <c r="AB105" s="18">
        <f t="shared" si="108"/>
        <v>438.971820023671</v>
      </c>
      <c r="AC105" s="18">
        <f t="shared" si="108"/>
        <v>441.91293121782957</v>
      </c>
      <c r="AD105" s="18">
        <f t="shared" si="108"/>
        <v>444.87374785698898</v>
      </c>
      <c r="AE105" s="18">
        <f t="shared" si="108"/>
        <v>447.85440196763079</v>
      </c>
      <c r="AF105" s="18">
        <f t="shared" si="108"/>
        <v>450.85502646081386</v>
      </c>
      <c r="AG105" s="18">
        <f t="shared" si="108"/>
        <v>453.87575513810128</v>
      </c>
      <c r="AH105" s="18">
        <f t="shared" si="108"/>
        <v>456.91672269752655</v>
      </c>
      <c r="AI105" s="18">
        <f t="shared" si="108"/>
        <v>459.97806473959992</v>
      </c>
      <c r="AJ105" s="18">
        <f t="shared" si="108"/>
        <v>463.05991777335527</v>
      </c>
      <c r="AK105" s="18">
        <f t="shared" ref="AK105:AM105" si="109">AK33</f>
        <v>466.16241922243665</v>
      </c>
      <c r="AL105" s="18">
        <f t="shared" si="109"/>
        <v>469.28570743122691</v>
      </c>
      <c r="AM105" s="18">
        <f t="shared" si="109"/>
        <v>472.42992167101613</v>
      </c>
    </row>
    <row r="106" spans="1:39" s="61" customFormat="1" x14ac:dyDescent="0.25">
      <c r="A106" s="96"/>
      <c r="B106" s="96"/>
      <c r="C106" s="97"/>
      <c r="D106" s="141"/>
      <c r="E106" s="61" t="str">
        <f>Time!E$62</f>
        <v>Value of Time Esclation Factor</v>
      </c>
      <c r="F106" s="61">
        <f>Time!F$62</f>
        <v>0</v>
      </c>
      <c r="G106" s="61" t="str">
        <f>Time!G$62</f>
        <v>factor</v>
      </c>
      <c r="H106" s="61">
        <f>Time!H$62</f>
        <v>0</v>
      </c>
      <c r="I106" s="61">
        <f>Time!I$62</f>
        <v>0</v>
      </c>
      <c r="J106" s="61">
        <f>Time!J$62</f>
        <v>1</v>
      </c>
      <c r="K106" s="61">
        <f>Time!K$62</f>
        <v>1</v>
      </c>
      <c r="L106" s="61">
        <f>Time!L$62</f>
        <v>1</v>
      </c>
      <c r="M106" s="61">
        <f>Time!M$62</f>
        <v>1</v>
      </c>
      <c r="N106" s="61">
        <f>Time!N$62</f>
        <v>1</v>
      </c>
      <c r="O106" s="61">
        <f>Time!O$62</f>
        <v>1</v>
      </c>
      <c r="P106" s="61">
        <f>Time!P$62</f>
        <v>1</v>
      </c>
      <c r="Q106" s="61">
        <f>Time!Q$62</f>
        <v>1</v>
      </c>
      <c r="R106" s="61">
        <f>Time!R$62</f>
        <v>1</v>
      </c>
      <c r="S106" s="61">
        <f>Time!S$62</f>
        <v>1</v>
      </c>
      <c r="T106" s="61">
        <f>Time!T$62</f>
        <v>1</v>
      </c>
      <c r="U106" s="61">
        <f>Time!U$62</f>
        <v>1</v>
      </c>
      <c r="V106" s="61">
        <f>Time!V$62</f>
        <v>1</v>
      </c>
      <c r="W106" s="61">
        <f>Time!W$62</f>
        <v>1</v>
      </c>
      <c r="X106" s="61">
        <f>Time!X$62</f>
        <v>1</v>
      </c>
      <c r="Y106" s="61">
        <f>Time!Y$62</f>
        <v>1</v>
      </c>
      <c r="Z106" s="61">
        <f>Time!Z$62</f>
        <v>1</v>
      </c>
      <c r="AA106" s="61">
        <f>Time!AA$62</f>
        <v>1</v>
      </c>
      <c r="AB106" s="61">
        <f>Time!AB$62</f>
        <v>1</v>
      </c>
      <c r="AC106" s="61">
        <f>Time!AC$62</f>
        <v>1</v>
      </c>
      <c r="AD106" s="61">
        <f>Time!AD$62</f>
        <v>1</v>
      </c>
      <c r="AE106" s="61">
        <f>Time!AE$62</f>
        <v>1</v>
      </c>
      <c r="AF106" s="61">
        <f>Time!AF$62</f>
        <v>1</v>
      </c>
      <c r="AG106" s="61">
        <f>Time!AG$62</f>
        <v>1</v>
      </c>
      <c r="AH106" s="61">
        <f>Time!AH$62</f>
        <v>1</v>
      </c>
      <c r="AI106" s="61">
        <f>Time!AI$62</f>
        <v>1</v>
      </c>
      <c r="AJ106" s="61">
        <f>Time!AJ$62</f>
        <v>1</v>
      </c>
      <c r="AK106" s="61">
        <f>Time!AK$62</f>
        <v>1</v>
      </c>
      <c r="AL106" s="61">
        <f>Time!AL$62</f>
        <v>1</v>
      </c>
      <c r="AM106" s="61">
        <f>Time!AM$62</f>
        <v>1</v>
      </c>
    </row>
    <row r="107" spans="1:39" s="18" customFormat="1" x14ac:dyDescent="0.25">
      <c r="A107" s="42"/>
      <c r="B107" s="42"/>
      <c r="C107" s="43"/>
      <c r="D107" s="133"/>
      <c r="E107" s="18" t="s">
        <v>325</v>
      </c>
      <c r="G107" s="18" t="s">
        <v>226</v>
      </c>
      <c r="H107" s="18">
        <f>SUM(J107:AJ107)</f>
        <v>13200.34155343619</v>
      </c>
      <c r="J107" s="18">
        <f t="shared" ref="J107:AJ107" si="110">$F104 * J105 * J106</f>
        <v>447.64449369778049</v>
      </c>
      <c r="K107" s="18">
        <f t="shared" si="110"/>
        <v>450.6437118055556</v>
      </c>
      <c r="L107" s="18">
        <f t="shared" si="110"/>
        <v>453.66302467465277</v>
      </c>
      <c r="M107" s="18">
        <f t="shared" si="110"/>
        <v>456.70256693997305</v>
      </c>
      <c r="N107" s="18">
        <f t="shared" si="110"/>
        <v>459.76247413847079</v>
      </c>
      <c r="O107" s="18">
        <f t="shared" si="110"/>
        <v>462.84288271519853</v>
      </c>
      <c r="P107" s="18">
        <f t="shared" si="110"/>
        <v>465.94393002939023</v>
      </c>
      <c r="Q107" s="18">
        <f t="shared" si="110"/>
        <v>469.06575436058716</v>
      </c>
      <c r="R107" s="18">
        <f t="shared" si="110"/>
        <v>472.20849491480305</v>
      </c>
      <c r="S107" s="18">
        <f t="shared" si="110"/>
        <v>475.37229183073214</v>
      </c>
      <c r="T107" s="18">
        <f t="shared" si="110"/>
        <v>478.55728618599807</v>
      </c>
      <c r="U107" s="18">
        <f t="shared" si="110"/>
        <v>481.76362000344432</v>
      </c>
      <c r="V107" s="18">
        <f t="shared" si="110"/>
        <v>484.9914362574674</v>
      </c>
      <c r="W107" s="18">
        <f t="shared" si="110"/>
        <v>488.24087888039236</v>
      </c>
      <c r="X107" s="18">
        <f t="shared" si="110"/>
        <v>491.51209276889097</v>
      </c>
      <c r="Y107" s="18">
        <f t="shared" si="110"/>
        <v>494.80522379044243</v>
      </c>
      <c r="Z107" s="18">
        <f t="shared" si="110"/>
        <v>498.12041878983842</v>
      </c>
      <c r="AA107" s="18">
        <f t="shared" si="110"/>
        <v>501.4578255957303</v>
      </c>
      <c r="AB107" s="18">
        <f t="shared" si="110"/>
        <v>504.81759302722162</v>
      </c>
      <c r="AC107" s="18">
        <f t="shared" si="110"/>
        <v>508.19987090050398</v>
      </c>
      <c r="AD107" s="18">
        <f t="shared" si="110"/>
        <v>511.6048100355373</v>
      </c>
      <c r="AE107" s="18">
        <f t="shared" si="110"/>
        <v>515.0325622627754</v>
      </c>
      <c r="AF107" s="18">
        <f t="shared" si="110"/>
        <v>518.48328042993592</v>
      </c>
      <c r="AG107" s="18">
        <f t="shared" si="110"/>
        <v>521.95711840881643</v>
      </c>
      <c r="AH107" s="18">
        <f t="shared" si="110"/>
        <v>525.45423110215552</v>
      </c>
      <c r="AI107" s="18">
        <f t="shared" si="110"/>
        <v>528.97477445053983</v>
      </c>
      <c r="AJ107" s="18">
        <f t="shared" si="110"/>
        <v>532.51890543935849</v>
      </c>
      <c r="AK107" s="18">
        <f t="shared" ref="AK107:AM107" si="111">$F104 * AK105 * AK106</f>
        <v>536.08678210580206</v>
      </c>
      <c r="AL107" s="18">
        <f t="shared" si="111"/>
        <v>539.67856354591095</v>
      </c>
      <c r="AM107" s="18">
        <f t="shared" si="111"/>
        <v>543.29440992166849</v>
      </c>
    </row>
    <row r="108" spans="1:39" s="18" customFormat="1" x14ac:dyDescent="0.25">
      <c r="A108" s="42"/>
      <c r="B108" s="42"/>
      <c r="C108" s="43"/>
      <c r="D108" s="133"/>
    </row>
    <row r="109" spans="1:39" s="80" customFormat="1" x14ac:dyDescent="0.25">
      <c r="A109" s="98"/>
      <c r="B109" s="98"/>
      <c r="C109" s="99"/>
      <c r="D109" s="140"/>
      <c r="E109" s="61" t="str">
        <f>InpC!E$71</f>
        <v>Value of Travel Time - Vehicle</v>
      </c>
      <c r="F109" s="61">
        <f>InpC!F$71</f>
        <v>14.8</v>
      </c>
      <c r="G109" s="61" t="str">
        <f>InpC!G$71</f>
        <v>$/hour</v>
      </c>
    </row>
    <row r="110" spans="1:39" customFormat="1" x14ac:dyDescent="0.25">
      <c r="A110" s="42"/>
      <c r="B110" s="42"/>
      <c r="C110" s="43"/>
      <c r="D110" s="133"/>
      <c r="E110" s="17" t="str">
        <f>E107</f>
        <v>Total Vehicle Passenger Time - Fatal - Montebello Blvd</v>
      </c>
      <c r="F110" s="17">
        <f t="shared" ref="F110:AJ110" si="112">F107</f>
        <v>0</v>
      </c>
      <c r="G110" s="17" t="str">
        <f t="shared" si="112"/>
        <v>hours</v>
      </c>
      <c r="H110" s="17">
        <f t="shared" si="112"/>
        <v>13200.34155343619</v>
      </c>
      <c r="I110" s="17">
        <f t="shared" si="112"/>
        <v>0</v>
      </c>
      <c r="J110" s="17">
        <f t="shared" si="112"/>
        <v>447.64449369778049</v>
      </c>
      <c r="K110" s="17">
        <f t="shared" si="112"/>
        <v>450.6437118055556</v>
      </c>
      <c r="L110" s="17">
        <f t="shared" si="112"/>
        <v>453.66302467465277</v>
      </c>
      <c r="M110" s="17">
        <f t="shared" si="112"/>
        <v>456.70256693997305</v>
      </c>
      <c r="N110" s="17">
        <f t="shared" si="112"/>
        <v>459.76247413847079</v>
      </c>
      <c r="O110" s="17">
        <f t="shared" si="112"/>
        <v>462.84288271519853</v>
      </c>
      <c r="P110" s="17">
        <f t="shared" si="112"/>
        <v>465.94393002939023</v>
      </c>
      <c r="Q110" s="17">
        <f t="shared" si="112"/>
        <v>469.06575436058716</v>
      </c>
      <c r="R110" s="17">
        <f t="shared" si="112"/>
        <v>472.20849491480305</v>
      </c>
      <c r="S110" s="17">
        <f t="shared" si="112"/>
        <v>475.37229183073214</v>
      </c>
      <c r="T110" s="17">
        <f t="shared" si="112"/>
        <v>478.55728618599807</v>
      </c>
      <c r="U110" s="17">
        <f t="shared" si="112"/>
        <v>481.76362000344432</v>
      </c>
      <c r="V110" s="17">
        <f t="shared" si="112"/>
        <v>484.9914362574674</v>
      </c>
      <c r="W110" s="17">
        <f t="shared" si="112"/>
        <v>488.24087888039236</v>
      </c>
      <c r="X110" s="17">
        <f t="shared" si="112"/>
        <v>491.51209276889097</v>
      </c>
      <c r="Y110" s="17">
        <f t="shared" si="112"/>
        <v>494.80522379044243</v>
      </c>
      <c r="Z110" s="17">
        <f t="shared" si="112"/>
        <v>498.12041878983842</v>
      </c>
      <c r="AA110" s="17">
        <f t="shared" si="112"/>
        <v>501.4578255957303</v>
      </c>
      <c r="AB110" s="17">
        <f t="shared" si="112"/>
        <v>504.81759302722162</v>
      </c>
      <c r="AC110" s="17">
        <f t="shared" si="112"/>
        <v>508.19987090050398</v>
      </c>
      <c r="AD110" s="17">
        <f t="shared" si="112"/>
        <v>511.6048100355373</v>
      </c>
      <c r="AE110" s="17">
        <f t="shared" si="112"/>
        <v>515.0325622627754</v>
      </c>
      <c r="AF110" s="17">
        <f t="shared" si="112"/>
        <v>518.48328042993592</v>
      </c>
      <c r="AG110" s="17">
        <f t="shared" si="112"/>
        <v>521.95711840881643</v>
      </c>
      <c r="AH110" s="17">
        <f t="shared" si="112"/>
        <v>525.45423110215552</v>
      </c>
      <c r="AI110" s="17">
        <f t="shared" si="112"/>
        <v>528.97477445053983</v>
      </c>
      <c r="AJ110" s="17">
        <f t="shared" si="112"/>
        <v>532.51890543935849</v>
      </c>
      <c r="AK110" s="17">
        <f t="shared" ref="AK110:AM110" si="113">AK107</f>
        <v>536.08678210580206</v>
      </c>
      <c r="AL110" s="17">
        <f t="shared" si="113"/>
        <v>539.67856354591095</v>
      </c>
      <c r="AM110" s="17">
        <f t="shared" si="113"/>
        <v>543.29440992166849</v>
      </c>
    </row>
    <row r="111" spans="1:39" s="61" customFormat="1" x14ac:dyDescent="0.25">
      <c r="A111" s="96"/>
      <c r="B111" s="96"/>
      <c r="C111" s="97"/>
      <c r="D111" s="141"/>
      <c r="E111" s="61" t="str">
        <f>Time!E$62</f>
        <v>Value of Time Esclation Factor</v>
      </c>
      <c r="F111" s="61">
        <f>Time!F$62</f>
        <v>0</v>
      </c>
      <c r="G111" s="61" t="str">
        <f>Time!G$62</f>
        <v>factor</v>
      </c>
      <c r="H111" s="61">
        <f>Time!H$62</f>
        <v>0</v>
      </c>
      <c r="I111" s="61">
        <f>Time!I$62</f>
        <v>0</v>
      </c>
      <c r="J111" s="61">
        <f>Time!J$62</f>
        <v>1</v>
      </c>
      <c r="K111" s="61">
        <f>Time!K$62</f>
        <v>1</v>
      </c>
      <c r="L111" s="61">
        <f>Time!L$62</f>
        <v>1</v>
      </c>
      <c r="M111" s="61">
        <f>Time!M$62</f>
        <v>1</v>
      </c>
      <c r="N111" s="61">
        <f>Time!N$62</f>
        <v>1</v>
      </c>
      <c r="O111" s="61">
        <f>Time!O$62</f>
        <v>1</v>
      </c>
      <c r="P111" s="61">
        <f>Time!P$62</f>
        <v>1</v>
      </c>
      <c r="Q111" s="61">
        <f>Time!Q$62</f>
        <v>1</v>
      </c>
      <c r="R111" s="61">
        <f>Time!R$62</f>
        <v>1</v>
      </c>
      <c r="S111" s="61">
        <f>Time!S$62</f>
        <v>1</v>
      </c>
      <c r="T111" s="61">
        <f>Time!T$62</f>
        <v>1</v>
      </c>
      <c r="U111" s="61">
        <f>Time!U$62</f>
        <v>1</v>
      </c>
      <c r="V111" s="61">
        <f>Time!V$62</f>
        <v>1</v>
      </c>
      <c r="W111" s="61">
        <f>Time!W$62</f>
        <v>1</v>
      </c>
      <c r="X111" s="61">
        <f>Time!X$62</f>
        <v>1</v>
      </c>
      <c r="Y111" s="61">
        <f>Time!Y$62</f>
        <v>1</v>
      </c>
      <c r="Z111" s="61">
        <f>Time!Z$62</f>
        <v>1</v>
      </c>
      <c r="AA111" s="61">
        <f>Time!AA$62</f>
        <v>1</v>
      </c>
      <c r="AB111" s="61">
        <f>Time!AB$62</f>
        <v>1</v>
      </c>
      <c r="AC111" s="61">
        <f>Time!AC$62</f>
        <v>1</v>
      </c>
      <c r="AD111" s="61">
        <f>Time!AD$62</f>
        <v>1</v>
      </c>
      <c r="AE111" s="61">
        <f>Time!AE$62</f>
        <v>1</v>
      </c>
      <c r="AF111" s="61">
        <f>Time!AF$62</f>
        <v>1</v>
      </c>
      <c r="AG111" s="61">
        <f>Time!AG$62</f>
        <v>1</v>
      </c>
      <c r="AH111" s="61">
        <f>Time!AH$62</f>
        <v>1</v>
      </c>
      <c r="AI111" s="61">
        <f>Time!AI$62</f>
        <v>1</v>
      </c>
      <c r="AJ111" s="61">
        <f>Time!AJ$62</f>
        <v>1</v>
      </c>
      <c r="AK111" s="61">
        <f>Time!AK$62</f>
        <v>1</v>
      </c>
      <c r="AL111" s="61">
        <f>Time!AL$62</f>
        <v>1</v>
      </c>
      <c r="AM111" s="61">
        <f>Time!AM$62</f>
        <v>1</v>
      </c>
    </row>
    <row r="112" spans="1:39" customFormat="1" x14ac:dyDescent="0.25">
      <c r="A112" s="42"/>
      <c r="B112" s="42"/>
      <c r="C112" s="43"/>
      <c r="D112" s="133"/>
      <c r="E112" s="17" t="s">
        <v>326</v>
      </c>
      <c r="F112" s="17"/>
      <c r="G112" s="17" t="s">
        <v>84</v>
      </c>
      <c r="H112" s="17">
        <f>SUM(J112:AJ112)</f>
        <v>195365.05499085569</v>
      </c>
      <c r="I112" s="17"/>
      <c r="J112" s="18">
        <f t="shared" ref="J112:AJ112" si="114">$F109 * J110 * J111</f>
        <v>6625.1385067271513</v>
      </c>
      <c r="K112" s="18">
        <f t="shared" si="114"/>
        <v>6669.5269347222229</v>
      </c>
      <c r="L112" s="18">
        <f t="shared" si="114"/>
        <v>6714.2127651848614</v>
      </c>
      <c r="M112" s="18">
        <f t="shared" si="114"/>
        <v>6759.197990711602</v>
      </c>
      <c r="N112" s="18">
        <f t="shared" si="114"/>
        <v>6804.4846172493681</v>
      </c>
      <c r="O112" s="18">
        <f t="shared" si="114"/>
        <v>6850.0746641849382</v>
      </c>
      <c r="P112" s="18">
        <f t="shared" si="114"/>
        <v>6895.9701644349761</v>
      </c>
      <c r="Q112" s="18">
        <f t="shared" si="114"/>
        <v>6942.1731645366899</v>
      </c>
      <c r="R112" s="18">
        <f t="shared" si="114"/>
        <v>6988.6857247390853</v>
      </c>
      <c r="S112" s="18">
        <f t="shared" si="114"/>
        <v>7035.5099190948358</v>
      </c>
      <c r="T112" s="18">
        <f t="shared" si="114"/>
        <v>7082.6478355527715</v>
      </c>
      <c r="U112" s="18">
        <f t="shared" si="114"/>
        <v>7130.1015760509763</v>
      </c>
      <c r="V112" s="18">
        <f t="shared" si="114"/>
        <v>7177.8732566105182</v>
      </c>
      <c r="W112" s="18">
        <f t="shared" si="114"/>
        <v>7225.965007429807</v>
      </c>
      <c r="X112" s="18">
        <f t="shared" si="114"/>
        <v>7274.3789729795863</v>
      </c>
      <c r="Y112" s="18">
        <f t="shared" si="114"/>
        <v>7323.1173120985486</v>
      </c>
      <c r="Z112" s="18">
        <f t="shared" si="114"/>
        <v>7372.1821980896093</v>
      </c>
      <c r="AA112" s="18">
        <f t="shared" si="114"/>
        <v>7421.5758188168084</v>
      </c>
      <c r="AB112" s="18">
        <f t="shared" si="114"/>
        <v>7471.3003768028802</v>
      </c>
      <c r="AC112" s="18">
        <f t="shared" si="114"/>
        <v>7521.3580893274593</v>
      </c>
      <c r="AD112" s="18">
        <f t="shared" si="114"/>
        <v>7571.7511885259528</v>
      </c>
      <c r="AE112" s="18">
        <f t="shared" si="114"/>
        <v>7622.4819214890767</v>
      </c>
      <c r="AF112" s="18">
        <f t="shared" si="114"/>
        <v>7673.5525503630515</v>
      </c>
      <c r="AG112" s="18">
        <f t="shared" si="114"/>
        <v>7724.9653524504838</v>
      </c>
      <c r="AH112" s="18">
        <f t="shared" si="114"/>
        <v>7776.7226203119017</v>
      </c>
      <c r="AI112" s="18">
        <f t="shared" si="114"/>
        <v>7828.82666186799</v>
      </c>
      <c r="AJ112" s="18">
        <f t="shared" si="114"/>
        <v>7881.2798005025061</v>
      </c>
      <c r="AK112" s="18">
        <f t="shared" ref="AK112:AM112" si="115">$F109 * AK110 * AK111</f>
        <v>7934.0843751658713</v>
      </c>
      <c r="AL112" s="18">
        <f t="shared" si="115"/>
        <v>7987.2427404794826</v>
      </c>
      <c r="AM112" s="18">
        <f t="shared" si="115"/>
        <v>8040.7572668406938</v>
      </c>
    </row>
    <row r="113" spans="1:39" x14ac:dyDescent="0.25">
      <c r="A113" s="42"/>
      <c r="B113" s="42"/>
      <c r="C113" s="43"/>
      <c r="D113" s="133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</row>
    <row r="114" spans="1:39" x14ac:dyDescent="0.25">
      <c r="A114" s="42"/>
      <c r="B114" s="42"/>
      <c r="C114" s="43" t="s">
        <v>78</v>
      </c>
      <c r="D114" s="133"/>
    </row>
    <row r="115" spans="1:39" x14ac:dyDescent="0.25">
      <c r="A115" s="42"/>
      <c r="B115" s="42"/>
      <c r="C115" s="43"/>
      <c r="D115" s="133"/>
    </row>
    <row r="116" spans="1:39" x14ac:dyDescent="0.25">
      <c r="A116" s="42"/>
      <c r="B116" s="42"/>
      <c r="C116" s="43"/>
      <c r="D116" s="133" t="s">
        <v>68</v>
      </c>
    </row>
    <row r="117" spans="1:39" s="80" customFormat="1" x14ac:dyDescent="0.25">
      <c r="A117" s="98"/>
      <c r="B117" s="98"/>
      <c r="C117" s="99"/>
      <c r="D117" s="140"/>
      <c r="E117" s="61" t="str">
        <f>InpC!E$72</f>
        <v>Average Truck Occupany</v>
      </c>
      <c r="F117" s="61">
        <f>InpC!F$72</f>
        <v>1</v>
      </c>
      <c r="G117" s="61" t="str">
        <f>InpC!G$72</f>
        <v>person</v>
      </c>
    </row>
    <row r="118" spans="1:39" s="18" customFormat="1" x14ac:dyDescent="0.25">
      <c r="A118" s="42"/>
      <c r="B118" s="42"/>
      <c r="C118" s="43"/>
      <c r="D118" s="133"/>
      <c r="E118" s="18" t="str">
        <f t="shared" ref="E118:AJ118" si="116">E22</f>
        <v>Highway Diversion Time - Trucks - Fatal - Montebello Blvd</v>
      </c>
      <c r="F118" s="18">
        <f t="shared" si="116"/>
        <v>0</v>
      </c>
      <c r="G118" s="18" t="str">
        <f t="shared" si="116"/>
        <v>hours</v>
      </c>
      <c r="H118" s="18">
        <f t="shared" si="116"/>
        <v>6108.5890591326634</v>
      </c>
      <c r="I118" s="18">
        <f t="shared" si="116"/>
        <v>0</v>
      </c>
      <c r="J118" s="18">
        <f t="shared" si="116"/>
        <v>207.15193205522999</v>
      </c>
      <c r="K118" s="18">
        <f t="shared" si="116"/>
        <v>208.53985000000006</v>
      </c>
      <c r="L118" s="18">
        <f t="shared" si="116"/>
        <v>209.93706699499998</v>
      </c>
      <c r="M118" s="18">
        <f t="shared" si="116"/>
        <v>211.34364534386651</v>
      </c>
      <c r="N118" s="18">
        <f t="shared" si="116"/>
        <v>212.7596477676704</v>
      </c>
      <c r="O118" s="18">
        <f t="shared" si="116"/>
        <v>214.18513740771377</v>
      </c>
      <c r="P118" s="18">
        <f t="shared" si="116"/>
        <v>215.62017782834542</v>
      </c>
      <c r="Q118" s="18">
        <f t="shared" si="116"/>
        <v>217.06483301979534</v>
      </c>
      <c r="R118" s="18">
        <f t="shared" si="116"/>
        <v>218.51916740102797</v>
      </c>
      <c r="S118" s="18">
        <f t="shared" si="116"/>
        <v>219.98324582261478</v>
      </c>
      <c r="T118" s="18">
        <f t="shared" si="116"/>
        <v>221.45713356962631</v>
      </c>
      <c r="U118" s="18">
        <f t="shared" si="116"/>
        <v>222.94089636454282</v>
      </c>
      <c r="V118" s="18">
        <f t="shared" si="116"/>
        <v>224.43460037018525</v>
      </c>
      <c r="W118" s="18">
        <f t="shared" si="116"/>
        <v>225.93831219266548</v>
      </c>
      <c r="X118" s="18">
        <f t="shared" si="116"/>
        <v>227.4520988843563</v>
      </c>
      <c r="Y118" s="18">
        <f t="shared" si="116"/>
        <v>228.97602794688149</v>
      </c>
      <c r="Z118" s="18">
        <f t="shared" si="116"/>
        <v>230.51016733412558</v>
      </c>
      <c r="AA118" s="18">
        <f t="shared" si="116"/>
        <v>232.0545854552642</v>
      </c>
      <c r="AB118" s="18">
        <f t="shared" si="116"/>
        <v>233.60935117781446</v>
      </c>
      <c r="AC118" s="18">
        <f t="shared" si="116"/>
        <v>235.17453383070577</v>
      </c>
      <c r="AD118" s="18">
        <f t="shared" si="116"/>
        <v>236.7502032073715</v>
      </c>
      <c r="AE118" s="18">
        <f t="shared" si="116"/>
        <v>238.33642956886089</v>
      </c>
      <c r="AF118" s="18">
        <f t="shared" si="116"/>
        <v>239.9332836469722</v>
      </c>
      <c r="AG118" s="18">
        <f t="shared" si="116"/>
        <v>241.54083664740691</v>
      </c>
      <c r="AH118" s="18">
        <f t="shared" si="116"/>
        <v>243.15916025294453</v>
      </c>
      <c r="AI118" s="18">
        <f t="shared" si="116"/>
        <v>244.78832662663922</v>
      </c>
      <c r="AJ118" s="18">
        <f t="shared" si="116"/>
        <v>246.42840841503769</v>
      </c>
      <c r="AK118" s="18">
        <f t="shared" ref="AK118:AM118" si="117">AK22</f>
        <v>248.07947875141843</v>
      </c>
      <c r="AL118" s="18">
        <f t="shared" si="117"/>
        <v>249.74161125905289</v>
      </c>
      <c r="AM118" s="18">
        <f t="shared" si="117"/>
        <v>251.41488005448855</v>
      </c>
    </row>
    <row r="119" spans="1:39" s="61" customFormat="1" x14ac:dyDescent="0.25">
      <c r="A119" s="96"/>
      <c r="B119" s="96"/>
      <c r="C119" s="97"/>
      <c r="D119" s="141"/>
      <c r="E119" s="61" t="str">
        <f>Time!E$62</f>
        <v>Value of Time Esclation Factor</v>
      </c>
      <c r="F119" s="61">
        <f>Time!F$62</f>
        <v>0</v>
      </c>
      <c r="G119" s="61" t="str">
        <f>Time!G$62</f>
        <v>factor</v>
      </c>
      <c r="H119" s="61">
        <f>Time!H$62</f>
        <v>0</v>
      </c>
      <c r="I119" s="61">
        <f>Time!I$62</f>
        <v>0</v>
      </c>
      <c r="J119" s="61">
        <f>Time!J$62</f>
        <v>1</v>
      </c>
      <c r="K119" s="61">
        <f>Time!K$62</f>
        <v>1</v>
      </c>
      <c r="L119" s="61">
        <f>Time!L$62</f>
        <v>1</v>
      </c>
      <c r="M119" s="61">
        <f>Time!M$62</f>
        <v>1</v>
      </c>
      <c r="N119" s="61">
        <f>Time!N$62</f>
        <v>1</v>
      </c>
      <c r="O119" s="61">
        <f>Time!O$62</f>
        <v>1</v>
      </c>
      <c r="P119" s="61">
        <f>Time!P$62</f>
        <v>1</v>
      </c>
      <c r="Q119" s="61">
        <f>Time!Q$62</f>
        <v>1</v>
      </c>
      <c r="R119" s="61">
        <f>Time!R$62</f>
        <v>1</v>
      </c>
      <c r="S119" s="61">
        <f>Time!S$62</f>
        <v>1</v>
      </c>
      <c r="T119" s="61">
        <f>Time!T$62</f>
        <v>1</v>
      </c>
      <c r="U119" s="61">
        <f>Time!U$62</f>
        <v>1</v>
      </c>
      <c r="V119" s="61">
        <f>Time!V$62</f>
        <v>1</v>
      </c>
      <c r="W119" s="61">
        <f>Time!W$62</f>
        <v>1</v>
      </c>
      <c r="X119" s="61">
        <f>Time!X$62</f>
        <v>1</v>
      </c>
      <c r="Y119" s="61">
        <f>Time!Y$62</f>
        <v>1</v>
      </c>
      <c r="Z119" s="61">
        <f>Time!Z$62</f>
        <v>1</v>
      </c>
      <c r="AA119" s="61">
        <f>Time!AA$62</f>
        <v>1</v>
      </c>
      <c r="AB119" s="61">
        <f>Time!AB$62</f>
        <v>1</v>
      </c>
      <c r="AC119" s="61">
        <f>Time!AC$62</f>
        <v>1</v>
      </c>
      <c r="AD119" s="61">
        <f>Time!AD$62</f>
        <v>1</v>
      </c>
      <c r="AE119" s="61">
        <f>Time!AE$62</f>
        <v>1</v>
      </c>
      <c r="AF119" s="61">
        <f>Time!AF$62</f>
        <v>1</v>
      </c>
      <c r="AG119" s="61">
        <f>Time!AG$62</f>
        <v>1</v>
      </c>
      <c r="AH119" s="61">
        <f>Time!AH$62</f>
        <v>1</v>
      </c>
      <c r="AI119" s="61">
        <f>Time!AI$62</f>
        <v>1</v>
      </c>
      <c r="AJ119" s="61">
        <f>Time!AJ$62</f>
        <v>1</v>
      </c>
      <c r="AK119" s="61">
        <f>Time!AK$62</f>
        <v>1</v>
      </c>
      <c r="AL119" s="61">
        <f>Time!AL$62</f>
        <v>1</v>
      </c>
      <c r="AM119" s="61">
        <f>Time!AM$62</f>
        <v>1</v>
      </c>
    </row>
    <row r="120" spans="1:39" s="18" customFormat="1" x14ac:dyDescent="0.25">
      <c r="A120" s="42"/>
      <c r="B120" s="42"/>
      <c r="C120" s="43"/>
      <c r="D120" s="133"/>
      <c r="E120" s="18" t="s">
        <v>330</v>
      </c>
      <c r="G120" s="18" t="s">
        <v>226</v>
      </c>
      <c r="H120" s="18">
        <f>SUM(J120:AJ120)</f>
        <v>6108.5890591326634</v>
      </c>
      <c r="J120" s="18">
        <f t="shared" ref="J120:AJ120" si="118">$F117 * J118 * J119</f>
        <v>207.15193205522999</v>
      </c>
      <c r="K120" s="18">
        <f t="shared" si="118"/>
        <v>208.53985000000006</v>
      </c>
      <c r="L120" s="18">
        <f t="shared" si="118"/>
        <v>209.93706699499998</v>
      </c>
      <c r="M120" s="18">
        <f t="shared" si="118"/>
        <v>211.34364534386651</v>
      </c>
      <c r="N120" s="18">
        <f t="shared" si="118"/>
        <v>212.7596477676704</v>
      </c>
      <c r="O120" s="18">
        <f t="shared" si="118"/>
        <v>214.18513740771377</v>
      </c>
      <c r="P120" s="18">
        <f t="shared" si="118"/>
        <v>215.62017782834542</v>
      </c>
      <c r="Q120" s="18">
        <f t="shared" si="118"/>
        <v>217.06483301979534</v>
      </c>
      <c r="R120" s="18">
        <f t="shared" si="118"/>
        <v>218.51916740102797</v>
      </c>
      <c r="S120" s="18">
        <f t="shared" si="118"/>
        <v>219.98324582261478</v>
      </c>
      <c r="T120" s="18">
        <f t="shared" si="118"/>
        <v>221.45713356962631</v>
      </c>
      <c r="U120" s="18">
        <f t="shared" si="118"/>
        <v>222.94089636454282</v>
      </c>
      <c r="V120" s="18">
        <f t="shared" si="118"/>
        <v>224.43460037018525</v>
      </c>
      <c r="W120" s="18">
        <f t="shared" si="118"/>
        <v>225.93831219266548</v>
      </c>
      <c r="X120" s="18">
        <f t="shared" si="118"/>
        <v>227.4520988843563</v>
      </c>
      <c r="Y120" s="18">
        <f t="shared" si="118"/>
        <v>228.97602794688149</v>
      </c>
      <c r="Z120" s="18">
        <f t="shared" si="118"/>
        <v>230.51016733412558</v>
      </c>
      <c r="AA120" s="18">
        <f t="shared" si="118"/>
        <v>232.0545854552642</v>
      </c>
      <c r="AB120" s="18">
        <f t="shared" si="118"/>
        <v>233.60935117781446</v>
      </c>
      <c r="AC120" s="18">
        <f t="shared" si="118"/>
        <v>235.17453383070577</v>
      </c>
      <c r="AD120" s="18">
        <f t="shared" si="118"/>
        <v>236.7502032073715</v>
      </c>
      <c r="AE120" s="18">
        <f t="shared" si="118"/>
        <v>238.33642956886089</v>
      </c>
      <c r="AF120" s="18">
        <f t="shared" si="118"/>
        <v>239.9332836469722</v>
      </c>
      <c r="AG120" s="18">
        <f t="shared" si="118"/>
        <v>241.54083664740691</v>
      </c>
      <c r="AH120" s="18">
        <f t="shared" si="118"/>
        <v>243.15916025294453</v>
      </c>
      <c r="AI120" s="18">
        <f t="shared" si="118"/>
        <v>244.78832662663922</v>
      </c>
      <c r="AJ120" s="18">
        <f t="shared" si="118"/>
        <v>246.42840841503769</v>
      </c>
      <c r="AK120" s="18">
        <f t="shared" ref="AK120:AM120" si="119">$F117 * AK118 * AK119</f>
        <v>248.07947875141843</v>
      </c>
      <c r="AL120" s="18">
        <f t="shared" si="119"/>
        <v>249.74161125905289</v>
      </c>
      <c r="AM120" s="18">
        <f t="shared" si="119"/>
        <v>251.41488005448855</v>
      </c>
    </row>
    <row r="121" spans="1:39" s="18" customFormat="1" x14ac:dyDescent="0.25">
      <c r="A121" s="42"/>
      <c r="B121" s="42"/>
      <c r="C121" s="43"/>
      <c r="D121" s="133"/>
    </row>
    <row r="122" spans="1:39" s="80" customFormat="1" x14ac:dyDescent="0.25">
      <c r="A122" s="98"/>
      <c r="B122" s="98"/>
      <c r="C122" s="99"/>
      <c r="D122" s="140"/>
      <c r="E122" s="61" t="str">
        <f>InpC!E$73</f>
        <v>Truck Driver Value of Time</v>
      </c>
      <c r="F122" s="61">
        <f>InpC!F$73</f>
        <v>28.6</v>
      </c>
      <c r="G122" s="61" t="str">
        <f>InpC!G$73</f>
        <v>$/hour</v>
      </c>
    </row>
    <row r="123" spans="1:39" customFormat="1" x14ac:dyDescent="0.25">
      <c r="A123" s="42"/>
      <c r="B123" s="42"/>
      <c r="C123" s="43"/>
      <c r="D123" s="133"/>
      <c r="E123" s="17" t="str">
        <f>E120</f>
        <v>Total Truck Driver Time - Fatal - Montebello Blvd</v>
      </c>
      <c r="F123" s="17">
        <f t="shared" ref="F123:AJ123" si="120">F120</f>
        <v>0</v>
      </c>
      <c r="G123" s="17" t="str">
        <f t="shared" si="120"/>
        <v>hours</v>
      </c>
      <c r="H123" s="17">
        <f t="shared" si="120"/>
        <v>6108.5890591326634</v>
      </c>
      <c r="I123" s="17">
        <f t="shared" si="120"/>
        <v>0</v>
      </c>
      <c r="J123" s="17">
        <f t="shared" si="120"/>
        <v>207.15193205522999</v>
      </c>
      <c r="K123" s="17">
        <f t="shared" si="120"/>
        <v>208.53985000000006</v>
      </c>
      <c r="L123" s="17">
        <f t="shared" si="120"/>
        <v>209.93706699499998</v>
      </c>
      <c r="M123" s="17">
        <f t="shared" si="120"/>
        <v>211.34364534386651</v>
      </c>
      <c r="N123" s="17">
        <f t="shared" si="120"/>
        <v>212.7596477676704</v>
      </c>
      <c r="O123" s="17">
        <f t="shared" si="120"/>
        <v>214.18513740771377</v>
      </c>
      <c r="P123" s="17">
        <f t="shared" si="120"/>
        <v>215.62017782834542</v>
      </c>
      <c r="Q123" s="17">
        <f t="shared" si="120"/>
        <v>217.06483301979534</v>
      </c>
      <c r="R123" s="17">
        <f t="shared" si="120"/>
        <v>218.51916740102797</v>
      </c>
      <c r="S123" s="17">
        <f t="shared" si="120"/>
        <v>219.98324582261478</v>
      </c>
      <c r="T123" s="17">
        <f t="shared" si="120"/>
        <v>221.45713356962631</v>
      </c>
      <c r="U123" s="17">
        <f t="shared" si="120"/>
        <v>222.94089636454282</v>
      </c>
      <c r="V123" s="17">
        <f t="shared" si="120"/>
        <v>224.43460037018525</v>
      </c>
      <c r="W123" s="17">
        <f t="shared" si="120"/>
        <v>225.93831219266548</v>
      </c>
      <c r="X123" s="17">
        <f t="shared" si="120"/>
        <v>227.4520988843563</v>
      </c>
      <c r="Y123" s="17">
        <f t="shared" si="120"/>
        <v>228.97602794688149</v>
      </c>
      <c r="Z123" s="17">
        <f t="shared" si="120"/>
        <v>230.51016733412558</v>
      </c>
      <c r="AA123" s="17">
        <f t="shared" si="120"/>
        <v>232.0545854552642</v>
      </c>
      <c r="AB123" s="17">
        <f t="shared" si="120"/>
        <v>233.60935117781446</v>
      </c>
      <c r="AC123" s="17">
        <f t="shared" si="120"/>
        <v>235.17453383070577</v>
      </c>
      <c r="AD123" s="17">
        <f t="shared" si="120"/>
        <v>236.7502032073715</v>
      </c>
      <c r="AE123" s="17">
        <f t="shared" si="120"/>
        <v>238.33642956886089</v>
      </c>
      <c r="AF123" s="17">
        <f t="shared" si="120"/>
        <v>239.9332836469722</v>
      </c>
      <c r="AG123" s="17">
        <f t="shared" si="120"/>
        <v>241.54083664740691</v>
      </c>
      <c r="AH123" s="17">
        <f t="shared" si="120"/>
        <v>243.15916025294453</v>
      </c>
      <c r="AI123" s="17">
        <f t="shared" si="120"/>
        <v>244.78832662663922</v>
      </c>
      <c r="AJ123" s="17">
        <f t="shared" si="120"/>
        <v>246.42840841503769</v>
      </c>
      <c r="AK123" s="17">
        <f t="shared" ref="AK123:AM123" si="121">AK120</f>
        <v>248.07947875141843</v>
      </c>
      <c r="AL123" s="17">
        <f t="shared" si="121"/>
        <v>249.74161125905289</v>
      </c>
      <c r="AM123" s="17">
        <f t="shared" si="121"/>
        <v>251.41488005448855</v>
      </c>
    </row>
    <row r="124" spans="1:39" s="61" customFormat="1" x14ac:dyDescent="0.25">
      <c r="A124" s="96"/>
      <c r="B124" s="96"/>
      <c r="C124" s="97"/>
      <c r="D124" s="141"/>
      <c r="E124" s="61" t="str">
        <f>Time!E$62</f>
        <v>Value of Time Esclation Factor</v>
      </c>
      <c r="F124" s="61">
        <f>Time!F$62</f>
        <v>0</v>
      </c>
      <c r="G124" s="61" t="str">
        <f>Time!G$62</f>
        <v>factor</v>
      </c>
      <c r="H124" s="61">
        <f>Time!H$62</f>
        <v>0</v>
      </c>
      <c r="I124" s="61">
        <f>Time!I$62</f>
        <v>0</v>
      </c>
      <c r="J124" s="61">
        <f>Time!J$62</f>
        <v>1</v>
      </c>
      <c r="K124" s="61">
        <f>Time!K$62</f>
        <v>1</v>
      </c>
      <c r="L124" s="61">
        <f>Time!L$62</f>
        <v>1</v>
      </c>
      <c r="M124" s="61">
        <f>Time!M$62</f>
        <v>1</v>
      </c>
      <c r="N124" s="61">
        <f>Time!N$62</f>
        <v>1</v>
      </c>
      <c r="O124" s="61">
        <f>Time!O$62</f>
        <v>1</v>
      </c>
      <c r="P124" s="61">
        <f>Time!P$62</f>
        <v>1</v>
      </c>
      <c r="Q124" s="61">
        <f>Time!Q$62</f>
        <v>1</v>
      </c>
      <c r="R124" s="61">
        <f>Time!R$62</f>
        <v>1</v>
      </c>
      <c r="S124" s="61">
        <f>Time!S$62</f>
        <v>1</v>
      </c>
      <c r="T124" s="61">
        <f>Time!T$62</f>
        <v>1</v>
      </c>
      <c r="U124" s="61">
        <f>Time!U$62</f>
        <v>1</v>
      </c>
      <c r="V124" s="61">
        <f>Time!V$62</f>
        <v>1</v>
      </c>
      <c r="W124" s="61">
        <f>Time!W$62</f>
        <v>1</v>
      </c>
      <c r="X124" s="61">
        <f>Time!X$62</f>
        <v>1</v>
      </c>
      <c r="Y124" s="61">
        <f>Time!Y$62</f>
        <v>1</v>
      </c>
      <c r="Z124" s="61">
        <f>Time!Z$62</f>
        <v>1</v>
      </c>
      <c r="AA124" s="61">
        <f>Time!AA$62</f>
        <v>1</v>
      </c>
      <c r="AB124" s="61">
        <f>Time!AB$62</f>
        <v>1</v>
      </c>
      <c r="AC124" s="61">
        <f>Time!AC$62</f>
        <v>1</v>
      </c>
      <c r="AD124" s="61">
        <f>Time!AD$62</f>
        <v>1</v>
      </c>
      <c r="AE124" s="61">
        <f>Time!AE$62</f>
        <v>1</v>
      </c>
      <c r="AF124" s="61">
        <f>Time!AF$62</f>
        <v>1</v>
      </c>
      <c r="AG124" s="61">
        <f>Time!AG$62</f>
        <v>1</v>
      </c>
      <c r="AH124" s="61">
        <f>Time!AH$62</f>
        <v>1</v>
      </c>
      <c r="AI124" s="61">
        <f>Time!AI$62</f>
        <v>1</v>
      </c>
      <c r="AJ124" s="61">
        <f>Time!AJ$62</f>
        <v>1</v>
      </c>
      <c r="AK124" s="61">
        <f>Time!AK$62</f>
        <v>1</v>
      </c>
      <c r="AL124" s="61">
        <f>Time!AL$62</f>
        <v>1</v>
      </c>
      <c r="AM124" s="61">
        <f>Time!AM$62</f>
        <v>1</v>
      </c>
    </row>
    <row r="125" spans="1:39" customFormat="1" x14ac:dyDescent="0.25">
      <c r="A125" s="42"/>
      <c r="B125" s="42"/>
      <c r="C125" s="43"/>
      <c r="D125" s="133"/>
      <c r="E125" s="17" t="s">
        <v>303</v>
      </c>
      <c r="F125" s="17"/>
      <c r="G125" s="17" t="s">
        <v>84</v>
      </c>
      <c r="H125" s="17">
        <f>SUM(J125:AJ125)</f>
        <v>174705.64709119426</v>
      </c>
      <c r="I125" s="17"/>
      <c r="J125" s="18">
        <f t="shared" ref="J125:AJ125" si="122">$F122 * J123 * J124</f>
        <v>5924.5452567795783</v>
      </c>
      <c r="K125" s="18">
        <f t="shared" si="122"/>
        <v>5964.2397100000017</v>
      </c>
      <c r="L125" s="18">
        <f t="shared" si="122"/>
        <v>6004.2001160569998</v>
      </c>
      <c r="M125" s="18">
        <f t="shared" si="122"/>
        <v>6044.4282568345825</v>
      </c>
      <c r="N125" s="18">
        <f t="shared" si="122"/>
        <v>6084.9259261553734</v>
      </c>
      <c r="O125" s="18">
        <f t="shared" si="122"/>
        <v>6125.6949298606141</v>
      </c>
      <c r="P125" s="18">
        <f t="shared" si="122"/>
        <v>6166.7370858906797</v>
      </c>
      <c r="Q125" s="18">
        <f t="shared" si="122"/>
        <v>6208.0542243661475</v>
      </c>
      <c r="R125" s="18">
        <f t="shared" si="122"/>
        <v>6249.6481876694006</v>
      </c>
      <c r="S125" s="18">
        <f t="shared" si="122"/>
        <v>6291.5208305267834</v>
      </c>
      <c r="T125" s="18">
        <f t="shared" si="122"/>
        <v>6333.6740200913127</v>
      </c>
      <c r="U125" s="18">
        <f t="shared" si="122"/>
        <v>6376.1096360259253</v>
      </c>
      <c r="V125" s="18">
        <f t="shared" si="122"/>
        <v>6418.8295705872988</v>
      </c>
      <c r="W125" s="18">
        <f t="shared" si="122"/>
        <v>6461.8357287102326</v>
      </c>
      <c r="X125" s="18">
        <f t="shared" si="122"/>
        <v>6505.1300280925907</v>
      </c>
      <c r="Y125" s="18">
        <f t="shared" si="122"/>
        <v>6548.7143992808105</v>
      </c>
      <c r="Z125" s="18">
        <f t="shared" si="122"/>
        <v>6592.5907857559923</v>
      </c>
      <c r="AA125" s="18">
        <f t="shared" si="122"/>
        <v>6636.7611440205565</v>
      </c>
      <c r="AB125" s="18">
        <f t="shared" si="122"/>
        <v>6681.2274436854941</v>
      </c>
      <c r="AC125" s="18">
        <f t="shared" si="122"/>
        <v>6725.9916675581853</v>
      </c>
      <c r="AD125" s="18">
        <f t="shared" si="122"/>
        <v>6771.0558117308256</v>
      </c>
      <c r="AE125" s="18">
        <f t="shared" si="122"/>
        <v>6816.4218856694215</v>
      </c>
      <c r="AF125" s="18">
        <f t="shared" si="122"/>
        <v>6862.0919123034055</v>
      </c>
      <c r="AG125" s="18">
        <f t="shared" si="122"/>
        <v>6908.0679281158382</v>
      </c>
      <c r="AH125" s="18">
        <f t="shared" si="122"/>
        <v>6954.3519832342135</v>
      </c>
      <c r="AI125" s="18">
        <f t="shared" si="122"/>
        <v>7000.9461415218821</v>
      </c>
      <c r="AJ125" s="18">
        <f t="shared" si="122"/>
        <v>7047.852480670078</v>
      </c>
      <c r="AK125" s="18">
        <f t="shared" ref="AK125:AM125" si="123">$F122 * AK123 * AK124</f>
        <v>7095.0730922905677</v>
      </c>
      <c r="AL125" s="18">
        <f t="shared" si="123"/>
        <v>7142.6100820089132</v>
      </c>
      <c r="AM125" s="18">
        <f t="shared" si="123"/>
        <v>7190.4655695583724</v>
      </c>
    </row>
    <row r="126" spans="1:39" x14ac:dyDescent="0.25">
      <c r="A126" s="42"/>
      <c r="B126" s="42"/>
      <c r="C126" s="43"/>
      <c r="D126" s="133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</row>
    <row r="127" spans="1:39" x14ac:dyDescent="0.25">
      <c r="A127" s="42"/>
      <c r="B127" s="42"/>
      <c r="C127" s="43"/>
      <c r="D127" s="133" t="s">
        <v>75</v>
      </c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</row>
    <row r="128" spans="1:39" s="80" customFormat="1" x14ac:dyDescent="0.25">
      <c r="A128" s="98"/>
      <c r="B128" s="98"/>
      <c r="C128" s="99"/>
      <c r="D128" s="140"/>
      <c r="E128" s="61" t="str">
        <f>InpC!E$72</f>
        <v>Average Truck Occupany</v>
      </c>
      <c r="F128" s="61">
        <f>InpC!F$72</f>
        <v>1</v>
      </c>
      <c r="G128" s="61" t="str">
        <f>InpC!G$72</f>
        <v>person</v>
      </c>
    </row>
    <row r="129" spans="1:39" s="18" customFormat="1" x14ac:dyDescent="0.25">
      <c r="A129" s="42"/>
      <c r="B129" s="42"/>
      <c r="C129" s="43"/>
      <c r="D129" s="133"/>
      <c r="E129" s="18" t="str">
        <f t="shared" ref="E129:AJ129" si="124">E39</f>
        <v>Highway Diversion Time - Trucks - Non-Fatal - Montebello Blvd</v>
      </c>
      <c r="F129" s="18">
        <f t="shared" si="124"/>
        <v>0</v>
      </c>
      <c r="G129" s="18" t="str">
        <f t="shared" si="124"/>
        <v>hours</v>
      </c>
      <c r="H129" s="18">
        <f t="shared" si="124"/>
        <v>998.13546717854013</v>
      </c>
      <c r="I129" s="18">
        <f t="shared" si="124"/>
        <v>0</v>
      </c>
      <c r="J129" s="18">
        <f t="shared" si="124"/>
        <v>33.848354910985293</v>
      </c>
      <c r="K129" s="18">
        <f t="shared" si="124"/>
        <v>34.075138888888894</v>
      </c>
      <c r="L129" s="18">
        <f t="shared" si="124"/>
        <v>34.30344231944445</v>
      </c>
      <c r="M129" s="18">
        <f t="shared" si="124"/>
        <v>34.533275382984733</v>
      </c>
      <c r="N129" s="18">
        <f t="shared" si="124"/>
        <v>34.764648328050725</v>
      </c>
      <c r="O129" s="18">
        <f t="shared" si="124"/>
        <v>34.997571471848659</v>
      </c>
      <c r="P129" s="18">
        <f t="shared" si="124"/>
        <v>35.232055200710036</v>
      </c>
      <c r="Q129" s="18">
        <f t="shared" si="124"/>
        <v>35.468109970554799</v>
      </c>
      <c r="R129" s="18">
        <f t="shared" si="124"/>
        <v>35.705746307357515</v>
      </c>
      <c r="S129" s="18">
        <f t="shared" si="124"/>
        <v>35.944974807616802</v>
      </c>
      <c r="T129" s="18">
        <f t="shared" si="124"/>
        <v>36.185806138827836</v>
      </c>
      <c r="U129" s="18">
        <f t="shared" si="124"/>
        <v>36.428251039957985</v>
      </c>
      <c r="V129" s="18">
        <f t="shared" si="124"/>
        <v>36.672320321925703</v>
      </c>
      <c r="W129" s="18">
        <f t="shared" si="124"/>
        <v>36.918024868082597</v>
      </c>
      <c r="X129" s="18">
        <f t="shared" si="124"/>
        <v>37.165375634698748</v>
      </c>
      <c r="Y129" s="18">
        <f t="shared" si="124"/>
        <v>37.414383651451224</v>
      </c>
      <c r="Z129" s="18">
        <f t="shared" si="124"/>
        <v>37.665060021915949</v>
      </c>
      <c r="AA129" s="18">
        <f t="shared" si="124"/>
        <v>37.917415924062787</v>
      </c>
      <c r="AB129" s="18">
        <f t="shared" si="124"/>
        <v>38.171462610753998</v>
      </c>
      <c r="AC129" s="18">
        <f t="shared" si="124"/>
        <v>38.427211410246045</v>
      </c>
      <c r="AD129" s="18">
        <f t="shared" si="124"/>
        <v>38.68467372669469</v>
      </c>
      <c r="AE129" s="18">
        <f t="shared" si="124"/>
        <v>38.943861040663549</v>
      </c>
      <c r="AF129" s="18">
        <f t="shared" si="124"/>
        <v>39.20478490963599</v>
      </c>
      <c r="AG129" s="18">
        <f t="shared" si="124"/>
        <v>39.467456968530549</v>
      </c>
      <c r="AH129" s="18">
        <f t="shared" si="124"/>
        <v>39.731888930219696</v>
      </c>
      <c r="AI129" s="18">
        <f t="shared" si="124"/>
        <v>39.998092586052167</v>
      </c>
      <c r="AJ129" s="18">
        <f t="shared" si="124"/>
        <v>40.26607980637872</v>
      </c>
      <c r="AK129" s="18">
        <f t="shared" ref="AK129:AM129" si="125">AK39</f>
        <v>40.53586254108145</v>
      </c>
      <c r="AL129" s="18">
        <f t="shared" si="125"/>
        <v>40.80745282010669</v>
      </c>
      <c r="AM129" s="18">
        <f t="shared" si="125"/>
        <v>41.080862754001402</v>
      </c>
    </row>
    <row r="130" spans="1:39" s="61" customFormat="1" x14ac:dyDescent="0.25">
      <c r="A130" s="96"/>
      <c r="B130" s="96"/>
      <c r="C130" s="97"/>
      <c r="D130" s="141"/>
      <c r="E130" s="61" t="str">
        <f>Time!E$62</f>
        <v>Value of Time Esclation Factor</v>
      </c>
      <c r="F130" s="61">
        <f>Time!F$62</f>
        <v>0</v>
      </c>
      <c r="G130" s="61" t="str">
        <f>Time!G$62</f>
        <v>factor</v>
      </c>
      <c r="H130" s="61">
        <f>Time!H$62</f>
        <v>0</v>
      </c>
      <c r="I130" s="61">
        <f>Time!I$62</f>
        <v>0</v>
      </c>
      <c r="J130" s="61">
        <f>Time!J$62</f>
        <v>1</v>
      </c>
      <c r="K130" s="61">
        <f>Time!K$62</f>
        <v>1</v>
      </c>
      <c r="L130" s="61">
        <f>Time!L$62</f>
        <v>1</v>
      </c>
      <c r="M130" s="61">
        <f>Time!M$62</f>
        <v>1</v>
      </c>
      <c r="N130" s="61">
        <f>Time!N$62</f>
        <v>1</v>
      </c>
      <c r="O130" s="61">
        <f>Time!O$62</f>
        <v>1</v>
      </c>
      <c r="P130" s="61">
        <f>Time!P$62</f>
        <v>1</v>
      </c>
      <c r="Q130" s="61">
        <f>Time!Q$62</f>
        <v>1</v>
      </c>
      <c r="R130" s="61">
        <f>Time!R$62</f>
        <v>1</v>
      </c>
      <c r="S130" s="61">
        <f>Time!S$62</f>
        <v>1</v>
      </c>
      <c r="T130" s="61">
        <f>Time!T$62</f>
        <v>1</v>
      </c>
      <c r="U130" s="61">
        <f>Time!U$62</f>
        <v>1</v>
      </c>
      <c r="V130" s="61">
        <f>Time!V$62</f>
        <v>1</v>
      </c>
      <c r="W130" s="61">
        <f>Time!W$62</f>
        <v>1</v>
      </c>
      <c r="X130" s="61">
        <f>Time!X$62</f>
        <v>1</v>
      </c>
      <c r="Y130" s="61">
        <f>Time!Y$62</f>
        <v>1</v>
      </c>
      <c r="Z130" s="61">
        <f>Time!Z$62</f>
        <v>1</v>
      </c>
      <c r="AA130" s="61">
        <f>Time!AA$62</f>
        <v>1</v>
      </c>
      <c r="AB130" s="61">
        <f>Time!AB$62</f>
        <v>1</v>
      </c>
      <c r="AC130" s="61">
        <f>Time!AC$62</f>
        <v>1</v>
      </c>
      <c r="AD130" s="61">
        <f>Time!AD$62</f>
        <v>1</v>
      </c>
      <c r="AE130" s="61">
        <f>Time!AE$62</f>
        <v>1</v>
      </c>
      <c r="AF130" s="61">
        <f>Time!AF$62</f>
        <v>1</v>
      </c>
      <c r="AG130" s="61">
        <f>Time!AG$62</f>
        <v>1</v>
      </c>
      <c r="AH130" s="61">
        <f>Time!AH$62</f>
        <v>1</v>
      </c>
      <c r="AI130" s="61">
        <f>Time!AI$62</f>
        <v>1</v>
      </c>
      <c r="AJ130" s="61">
        <f>Time!AJ$62</f>
        <v>1</v>
      </c>
      <c r="AK130" s="61">
        <f>Time!AK$62</f>
        <v>1</v>
      </c>
      <c r="AL130" s="61">
        <f>Time!AL$62</f>
        <v>1</v>
      </c>
      <c r="AM130" s="61">
        <f>Time!AM$62</f>
        <v>1</v>
      </c>
    </row>
    <row r="131" spans="1:39" s="18" customFormat="1" x14ac:dyDescent="0.25">
      <c r="A131" s="42"/>
      <c r="B131" s="42"/>
      <c r="C131" s="43"/>
      <c r="D131" s="133"/>
      <c r="E131" s="18" t="s">
        <v>330</v>
      </c>
      <c r="G131" s="18" t="s">
        <v>226</v>
      </c>
      <c r="H131" s="18">
        <f>SUM(J131:AJ131)</f>
        <v>998.13546717854013</v>
      </c>
      <c r="J131" s="18">
        <f t="shared" ref="J131:AJ131" si="126">$F128 * J129 * J130</f>
        <v>33.848354910985293</v>
      </c>
      <c r="K131" s="18">
        <f t="shared" si="126"/>
        <v>34.075138888888894</v>
      </c>
      <c r="L131" s="18">
        <f t="shared" si="126"/>
        <v>34.30344231944445</v>
      </c>
      <c r="M131" s="18">
        <f t="shared" si="126"/>
        <v>34.533275382984733</v>
      </c>
      <c r="N131" s="18">
        <f t="shared" si="126"/>
        <v>34.764648328050725</v>
      </c>
      <c r="O131" s="18">
        <f t="shared" si="126"/>
        <v>34.997571471848659</v>
      </c>
      <c r="P131" s="18">
        <f t="shared" si="126"/>
        <v>35.232055200710036</v>
      </c>
      <c r="Q131" s="18">
        <f t="shared" si="126"/>
        <v>35.468109970554799</v>
      </c>
      <c r="R131" s="18">
        <f t="shared" si="126"/>
        <v>35.705746307357515</v>
      </c>
      <c r="S131" s="18">
        <f t="shared" si="126"/>
        <v>35.944974807616802</v>
      </c>
      <c r="T131" s="18">
        <f t="shared" si="126"/>
        <v>36.185806138827836</v>
      </c>
      <c r="U131" s="18">
        <f t="shared" si="126"/>
        <v>36.428251039957985</v>
      </c>
      <c r="V131" s="18">
        <f t="shared" si="126"/>
        <v>36.672320321925703</v>
      </c>
      <c r="W131" s="18">
        <f t="shared" si="126"/>
        <v>36.918024868082597</v>
      </c>
      <c r="X131" s="18">
        <f t="shared" si="126"/>
        <v>37.165375634698748</v>
      </c>
      <c r="Y131" s="18">
        <f t="shared" si="126"/>
        <v>37.414383651451224</v>
      </c>
      <c r="Z131" s="18">
        <f t="shared" si="126"/>
        <v>37.665060021915949</v>
      </c>
      <c r="AA131" s="18">
        <f t="shared" si="126"/>
        <v>37.917415924062787</v>
      </c>
      <c r="AB131" s="18">
        <f t="shared" si="126"/>
        <v>38.171462610753998</v>
      </c>
      <c r="AC131" s="18">
        <f t="shared" si="126"/>
        <v>38.427211410246045</v>
      </c>
      <c r="AD131" s="18">
        <f t="shared" si="126"/>
        <v>38.68467372669469</v>
      </c>
      <c r="AE131" s="18">
        <f t="shared" si="126"/>
        <v>38.943861040663549</v>
      </c>
      <c r="AF131" s="18">
        <f t="shared" si="126"/>
        <v>39.20478490963599</v>
      </c>
      <c r="AG131" s="18">
        <f t="shared" si="126"/>
        <v>39.467456968530549</v>
      </c>
      <c r="AH131" s="18">
        <f t="shared" si="126"/>
        <v>39.731888930219696</v>
      </c>
      <c r="AI131" s="18">
        <f t="shared" si="126"/>
        <v>39.998092586052167</v>
      </c>
      <c r="AJ131" s="18">
        <f t="shared" si="126"/>
        <v>40.26607980637872</v>
      </c>
      <c r="AK131" s="18">
        <f t="shared" ref="AK131:AM131" si="127">$F128 * AK129 * AK130</f>
        <v>40.53586254108145</v>
      </c>
      <c r="AL131" s="18">
        <f t="shared" si="127"/>
        <v>40.80745282010669</v>
      </c>
      <c r="AM131" s="18">
        <f t="shared" si="127"/>
        <v>41.080862754001402</v>
      </c>
    </row>
    <row r="132" spans="1:39" s="18" customFormat="1" x14ac:dyDescent="0.25">
      <c r="A132" s="42"/>
      <c r="B132" s="42"/>
      <c r="C132" s="43"/>
      <c r="D132" s="133"/>
    </row>
    <row r="133" spans="1:39" s="80" customFormat="1" x14ac:dyDescent="0.25">
      <c r="A133" s="98"/>
      <c r="B133" s="98"/>
      <c r="C133" s="99"/>
      <c r="D133" s="140"/>
      <c r="E133" s="61" t="str">
        <f>InpC!E$73</f>
        <v>Truck Driver Value of Time</v>
      </c>
      <c r="F133" s="61">
        <f>InpC!F$73</f>
        <v>28.6</v>
      </c>
      <c r="G133" s="61" t="str">
        <f>InpC!G$73</f>
        <v>$/hour</v>
      </c>
    </row>
    <row r="134" spans="1:39" customFormat="1" x14ac:dyDescent="0.25">
      <c r="A134" s="42"/>
      <c r="B134" s="42"/>
      <c r="C134" s="43"/>
      <c r="D134" s="133"/>
      <c r="E134" s="17" t="str">
        <f>E131</f>
        <v>Total Truck Driver Time - Fatal - Montebello Blvd</v>
      </c>
      <c r="F134" s="17">
        <f t="shared" ref="F134:AJ134" si="128">F131</f>
        <v>0</v>
      </c>
      <c r="G134" s="17" t="str">
        <f t="shared" si="128"/>
        <v>hours</v>
      </c>
      <c r="H134" s="17">
        <f t="shared" si="128"/>
        <v>998.13546717854013</v>
      </c>
      <c r="I134" s="17">
        <f t="shared" si="128"/>
        <v>0</v>
      </c>
      <c r="J134" s="17">
        <f t="shared" si="128"/>
        <v>33.848354910985293</v>
      </c>
      <c r="K134" s="17">
        <f t="shared" si="128"/>
        <v>34.075138888888894</v>
      </c>
      <c r="L134" s="17">
        <f t="shared" si="128"/>
        <v>34.30344231944445</v>
      </c>
      <c r="M134" s="17">
        <f t="shared" si="128"/>
        <v>34.533275382984733</v>
      </c>
      <c r="N134" s="17">
        <f t="shared" si="128"/>
        <v>34.764648328050725</v>
      </c>
      <c r="O134" s="17">
        <f t="shared" si="128"/>
        <v>34.997571471848659</v>
      </c>
      <c r="P134" s="17">
        <f t="shared" si="128"/>
        <v>35.232055200710036</v>
      </c>
      <c r="Q134" s="17">
        <f t="shared" si="128"/>
        <v>35.468109970554799</v>
      </c>
      <c r="R134" s="17">
        <f t="shared" si="128"/>
        <v>35.705746307357515</v>
      </c>
      <c r="S134" s="17">
        <f t="shared" si="128"/>
        <v>35.944974807616802</v>
      </c>
      <c r="T134" s="17">
        <f t="shared" si="128"/>
        <v>36.185806138827836</v>
      </c>
      <c r="U134" s="17">
        <f t="shared" si="128"/>
        <v>36.428251039957985</v>
      </c>
      <c r="V134" s="17">
        <f t="shared" si="128"/>
        <v>36.672320321925703</v>
      </c>
      <c r="W134" s="17">
        <f t="shared" si="128"/>
        <v>36.918024868082597</v>
      </c>
      <c r="X134" s="17">
        <f t="shared" si="128"/>
        <v>37.165375634698748</v>
      </c>
      <c r="Y134" s="17">
        <f t="shared" si="128"/>
        <v>37.414383651451224</v>
      </c>
      <c r="Z134" s="17">
        <f t="shared" si="128"/>
        <v>37.665060021915949</v>
      </c>
      <c r="AA134" s="17">
        <f t="shared" si="128"/>
        <v>37.917415924062787</v>
      </c>
      <c r="AB134" s="17">
        <f t="shared" si="128"/>
        <v>38.171462610753998</v>
      </c>
      <c r="AC134" s="17">
        <f t="shared" si="128"/>
        <v>38.427211410246045</v>
      </c>
      <c r="AD134" s="17">
        <f t="shared" si="128"/>
        <v>38.68467372669469</v>
      </c>
      <c r="AE134" s="17">
        <f t="shared" si="128"/>
        <v>38.943861040663549</v>
      </c>
      <c r="AF134" s="17">
        <f t="shared" si="128"/>
        <v>39.20478490963599</v>
      </c>
      <c r="AG134" s="17">
        <f t="shared" si="128"/>
        <v>39.467456968530549</v>
      </c>
      <c r="AH134" s="17">
        <f t="shared" si="128"/>
        <v>39.731888930219696</v>
      </c>
      <c r="AI134" s="17">
        <f t="shared" si="128"/>
        <v>39.998092586052167</v>
      </c>
      <c r="AJ134" s="17">
        <f t="shared" si="128"/>
        <v>40.26607980637872</v>
      </c>
      <c r="AK134" s="17">
        <f t="shared" ref="AK134:AM134" si="129">AK131</f>
        <v>40.53586254108145</v>
      </c>
      <c r="AL134" s="17">
        <f t="shared" si="129"/>
        <v>40.80745282010669</v>
      </c>
      <c r="AM134" s="17">
        <f t="shared" si="129"/>
        <v>41.080862754001402</v>
      </c>
    </row>
    <row r="135" spans="1:39" s="61" customFormat="1" x14ac:dyDescent="0.25">
      <c r="A135" s="96"/>
      <c r="B135" s="96"/>
      <c r="C135" s="97"/>
      <c r="D135" s="141"/>
      <c r="E135" s="61" t="str">
        <f>Time!E$62</f>
        <v>Value of Time Esclation Factor</v>
      </c>
      <c r="F135" s="61">
        <f>Time!F$62</f>
        <v>0</v>
      </c>
      <c r="G135" s="61" t="str">
        <f>Time!G$62</f>
        <v>factor</v>
      </c>
      <c r="H135" s="61">
        <f>Time!H$62</f>
        <v>0</v>
      </c>
      <c r="I135" s="61">
        <f>Time!I$62</f>
        <v>0</v>
      </c>
      <c r="J135" s="61">
        <f>Time!J$62</f>
        <v>1</v>
      </c>
      <c r="K135" s="61">
        <f>Time!K$62</f>
        <v>1</v>
      </c>
      <c r="L135" s="61">
        <f>Time!L$62</f>
        <v>1</v>
      </c>
      <c r="M135" s="61">
        <f>Time!M$62</f>
        <v>1</v>
      </c>
      <c r="N135" s="61">
        <f>Time!N$62</f>
        <v>1</v>
      </c>
      <c r="O135" s="61">
        <f>Time!O$62</f>
        <v>1</v>
      </c>
      <c r="P135" s="61">
        <f>Time!P$62</f>
        <v>1</v>
      </c>
      <c r="Q135" s="61">
        <f>Time!Q$62</f>
        <v>1</v>
      </c>
      <c r="R135" s="61">
        <f>Time!R$62</f>
        <v>1</v>
      </c>
      <c r="S135" s="61">
        <f>Time!S$62</f>
        <v>1</v>
      </c>
      <c r="T135" s="61">
        <f>Time!T$62</f>
        <v>1</v>
      </c>
      <c r="U135" s="61">
        <f>Time!U$62</f>
        <v>1</v>
      </c>
      <c r="V135" s="61">
        <f>Time!V$62</f>
        <v>1</v>
      </c>
      <c r="W135" s="61">
        <f>Time!W$62</f>
        <v>1</v>
      </c>
      <c r="X135" s="61">
        <f>Time!X$62</f>
        <v>1</v>
      </c>
      <c r="Y135" s="61">
        <f>Time!Y$62</f>
        <v>1</v>
      </c>
      <c r="Z135" s="61">
        <f>Time!Z$62</f>
        <v>1</v>
      </c>
      <c r="AA135" s="61">
        <f>Time!AA$62</f>
        <v>1</v>
      </c>
      <c r="AB135" s="61">
        <f>Time!AB$62</f>
        <v>1</v>
      </c>
      <c r="AC135" s="61">
        <f>Time!AC$62</f>
        <v>1</v>
      </c>
      <c r="AD135" s="61">
        <f>Time!AD$62</f>
        <v>1</v>
      </c>
      <c r="AE135" s="61">
        <f>Time!AE$62</f>
        <v>1</v>
      </c>
      <c r="AF135" s="61">
        <f>Time!AF$62</f>
        <v>1</v>
      </c>
      <c r="AG135" s="61">
        <f>Time!AG$62</f>
        <v>1</v>
      </c>
      <c r="AH135" s="61">
        <f>Time!AH$62</f>
        <v>1</v>
      </c>
      <c r="AI135" s="61">
        <f>Time!AI$62</f>
        <v>1</v>
      </c>
      <c r="AJ135" s="61">
        <f>Time!AJ$62</f>
        <v>1</v>
      </c>
      <c r="AK135" s="61">
        <f>Time!AK$62</f>
        <v>1</v>
      </c>
      <c r="AL135" s="61">
        <f>Time!AL$62</f>
        <v>1</v>
      </c>
      <c r="AM135" s="61">
        <f>Time!AM$62</f>
        <v>1</v>
      </c>
    </row>
    <row r="136" spans="1:39" customFormat="1" x14ac:dyDescent="0.25">
      <c r="A136" s="42"/>
      <c r="B136" s="42"/>
      <c r="C136" s="43"/>
      <c r="D136" s="133"/>
      <c r="E136" s="17" t="s">
        <v>304</v>
      </c>
      <c r="F136" s="17"/>
      <c r="G136" s="17" t="s">
        <v>84</v>
      </c>
      <c r="H136" s="17">
        <f>SUM(J136:AJ136)</f>
        <v>28546.67436130625</v>
      </c>
      <c r="I136" s="17"/>
      <c r="J136" s="18">
        <f>$F133 * J134 * J135</f>
        <v>968.06295045417937</v>
      </c>
      <c r="K136" s="18">
        <f t="shared" ref="K136:AJ136" si="130">$F133 * K134 * K135</f>
        <v>974.54897222222246</v>
      </c>
      <c r="L136" s="18">
        <f t="shared" si="130"/>
        <v>981.07845033611136</v>
      </c>
      <c r="M136" s="18">
        <f t="shared" si="130"/>
        <v>987.65167595336345</v>
      </c>
      <c r="N136" s="18">
        <f t="shared" si="130"/>
        <v>994.26894218225084</v>
      </c>
      <c r="O136" s="18">
        <f t="shared" si="130"/>
        <v>1000.9305440948717</v>
      </c>
      <c r="P136" s="18">
        <f t="shared" si="130"/>
        <v>1007.6367787403071</v>
      </c>
      <c r="Q136" s="18">
        <f t="shared" si="130"/>
        <v>1014.3879451578673</v>
      </c>
      <c r="R136" s="18">
        <f t="shared" si="130"/>
        <v>1021.1843443904249</v>
      </c>
      <c r="S136" s="18">
        <f t="shared" si="130"/>
        <v>1028.0262794978405</v>
      </c>
      <c r="T136" s="18">
        <f t="shared" si="130"/>
        <v>1034.9140555704762</v>
      </c>
      <c r="U136" s="18">
        <f t="shared" si="130"/>
        <v>1041.8479797427983</v>
      </c>
      <c r="V136" s="18">
        <f t="shared" si="130"/>
        <v>1048.8283612070752</v>
      </c>
      <c r="W136" s="18">
        <f t="shared" si="130"/>
        <v>1055.8555112271624</v>
      </c>
      <c r="X136" s="18">
        <f t="shared" si="130"/>
        <v>1062.9297431523842</v>
      </c>
      <c r="Y136" s="18">
        <f t="shared" si="130"/>
        <v>1070.0513724315051</v>
      </c>
      <c r="Z136" s="18">
        <f t="shared" si="130"/>
        <v>1077.2207166267963</v>
      </c>
      <c r="AA136" s="18">
        <f t="shared" si="130"/>
        <v>1084.4380954281958</v>
      </c>
      <c r="AB136" s="18">
        <f t="shared" si="130"/>
        <v>1091.7038306675645</v>
      </c>
      <c r="AC136" s="18">
        <f t="shared" si="130"/>
        <v>1099.018246333037</v>
      </c>
      <c r="AD136" s="18">
        <f t="shared" si="130"/>
        <v>1106.3816685834681</v>
      </c>
      <c r="AE136" s="18">
        <f t="shared" si="130"/>
        <v>1113.7944257629777</v>
      </c>
      <c r="AF136" s="18">
        <f t="shared" si="130"/>
        <v>1121.2568484155893</v>
      </c>
      <c r="AG136" s="18">
        <f t="shared" si="130"/>
        <v>1128.7692692999738</v>
      </c>
      <c r="AH136" s="18">
        <f t="shared" si="130"/>
        <v>1136.3320234042833</v>
      </c>
      <c r="AI136" s="18">
        <f t="shared" si="130"/>
        <v>1143.945447961092</v>
      </c>
      <c r="AJ136" s="18">
        <f t="shared" si="130"/>
        <v>1151.6098824624314</v>
      </c>
      <c r="AK136" s="18">
        <f t="shared" ref="AK136:AM136" si="131">$F133 * AK134 * AK135</f>
        <v>1159.3256686749296</v>
      </c>
      <c r="AL136" s="18">
        <f t="shared" si="131"/>
        <v>1167.0931506550514</v>
      </c>
      <c r="AM136" s="18">
        <f t="shared" si="131"/>
        <v>1174.9126747644402</v>
      </c>
    </row>
    <row r="137" spans="1:39" x14ac:dyDescent="0.25">
      <c r="A137" s="42"/>
      <c r="B137" s="42"/>
      <c r="C137" s="43"/>
      <c r="D137" s="133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</row>
    <row r="138" spans="1:39" x14ac:dyDescent="0.25">
      <c r="A138" s="42"/>
      <c r="B138" s="42"/>
      <c r="C138" s="43"/>
      <c r="D138" s="133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39" s="18" customFormat="1" x14ac:dyDescent="0.25">
      <c r="A139" s="42"/>
      <c r="B139" s="42" t="s">
        <v>350</v>
      </c>
      <c r="C139" s="43"/>
      <c r="D139" s="133"/>
    </row>
    <row r="140" spans="1:39" s="18" customFormat="1" x14ac:dyDescent="0.25">
      <c r="A140" s="42"/>
      <c r="B140" s="42"/>
      <c r="C140" s="43"/>
      <c r="D140" s="133"/>
    </row>
    <row r="141" spans="1:39" s="18" customFormat="1" x14ac:dyDescent="0.25">
      <c r="A141" s="42"/>
      <c r="B141" s="42"/>
      <c r="C141" s="43" t="s">
        <v>124</v>
      </c>
      <c r="D141" s="133"/>
    </row>
    <row r="142" spans="1:39" s="18" customFormat="1" x14ac:dyDescent="0.25">
      <c r="A142" s="42"/>
      <c r="B142" s="42"/>
      <c r="C142" s="43"/>
      <c r="D142" s="133"/>
    </row>
    <row r="143" spans="1:39" s="18" customFormat="1" x14ac:dyDescent="0.25">
      <c r="A143" s="42"/>
      <c r="B143" s="42"/>
      <c r="C143" s="43"/>
      <c r="D143" s="133" t="s">
        <v>68</v>
      </c>
    </row>
    <row r="144" spans="1:39" s="80" customFormat="1" x14ac:dyDescent="0.25">
      <c r="A144" s="98"/>
      <c r="B144" s="98"/>
      <c r="C144" s="99"/>
      <c r="D144" s="140"/>
      <c r="E144" s="61" t="str">
        <f>InpC!E$70</f>
        <v>Average Vehicle Occupancy</v>
      </c>
      <c r="F144" s="61">
        <f>InpC!F$70</f>
        <v>1.1499999999999999</v>
      </c>
      <c r="G144" s="61" t="str">
        <f>InpC!G$70</f>
        <v>person</v>
      </c>
    </row>
    <row r="145" spans="1:39" s="18" customFormat="1" x14ac:dyDescent="0.25">
      <c r="A145" s="42"/>
      <c r="B145" s="42"/>
      <c r="C145" s="43"/>
      <c r="D145" s="133"/>
      <c r="E145" s="18" t="str">
        <f>E$53</f>
        <v>Highway Diversion Time - Auto - Fatal - Other Crossings</v>
      </c>
      <c r="F145" s="18">
        <f t="shared" ref="F145:AM145" si="132">F$53</f>
        <v>0</v>
      </c>
      <c r="G145" s="18" t="str">
        <f t="shared" si="132"/>
        <v>hours</v>
      </c>
      <c r="H145" s="18">
        <f t="shared" si="132"/>
        <v>74368.412046939105</v>
      </c>
      <c r="I145" s="18">
        <f t="shared" si="132"/>
        <v>0</v>
      </c>
      <c r="J145" s="18">
        <f t="shared" si="132"/>
        <v>2521.9506649200362</v>
      </c>
      <c r="K145" s="18">
        <f t="shared" si="132"/>
        <v>2538.8477343750001</v>
      </c>
      <c r="L145" s="18">
        <f t="shared" si="132"/>
        <v>2555.8580141953125</v>
      </c>
      <c r="M145" s="18">
        <f t="shared" si="132"/>
        <v>2572.9822628904208</v>
      </c>
      <c r="N145" s="18">
        <f t="shared" si="132"/>
        <v>2590.221244051786</v>
      </c>
      <c r="O145" s="18">
        <f t="shared" si="132"/>
        <v>2607.5757263869332</v>
      </c>
      <c r="P145" s="18">
        <f t="shared" si="132"/>
        <v>2625.0464837537252</v>
      </c>
      <c r="Q145" s="18">
        <f t="shared" si="132"/>
        <v>2642.634295194875</v>
      </c>
      <c r="R145" s="18">
        <f t="shared" si="132"/>
        <v>2660.3399449726803</v>
      </c>
      <c r="S145" s="18">
        <f t="shared" si="132"/>
        <v>2678.1642226039971</v>
      </c>
      <c r="T145" s="18">
        <f t="shared" si="132"/>
        <v>2696.1079228954441</v>
      </c>
      <c r="U145" s="18">
        <f t="shared" si="132"/>
        <v>2714.1718459788435</v>
      </c>
      <c r="V145" s="18">
        <f t="shared" si="132"/>
        <v>2732.3567973469012</v>
      </c>
      <c r="W145" s="18">
        <f t="shared" si="132"/>
        <v>2750.6635878891257</v>
      </c>
      <c r="X145" s="18">
        <f t="shared" si="132"/>
        <v>2769.093033927983</v>
      </c>
      <c r="Y145" s="18">
        <f t="shared" si="132"/>
        <v>2787.6459572552999</v>
      </c>
      <c r="Z145" s="18">
        <f t="shared" si="132"/>
        <v>2806.3231851689097</v>
      </c>
      <c r="AA145" s="18">
        <f t="shared" si="132"/>
        <v>2825.1255505095414</v>
      </c>
      <c r="AB145" s="18">
        <f t="shared" si="132"/>
        <v>2844.0538916979558</v>
      </c>
      <c r="AC145" s="18">
        <f t="shared" si="132"/>
        <v>2863.1090527723313</v>
      </c>
      <c r="AD145" s="18">
        <f t="shared" si="132"/>
        <v>2882.2918834259062</v>
      </c>
      <c r="AE145" s="18">
        <f t="shared" si="132"/>
        <v>2901.603239044859</v>
      </c>
      <c r="AF145" s="18">
        <f t="shared" si="132"/>
        <v>2921.04398074646</v>
      </c>
      <c r="AG145" s="18">
        <f t="shared" si="132"/>
        <v>2940.6149754174608</v>
      </c>
      <c r="AH145" s="18">
        <f t="shared" si="132"/>
        <v>2960.3170957527577</v>
      </c>
      <c r="AI145" s="18">
        <f t="shared" si="132"/>
        <v>2980.1512202943009</v>
      </c>
      <c r="AJ145" s="18">
        <f t="shared" si="132"/>
        <v>3000.1182334702721</v>
      </c>
      <c r="AK145" s="18">
        <f t="shared" si="132"/>
        <v>3020.2190256345229</v>
      </c>
      <c r="AL145" s="18">
        <f t="shared" si="132"/>
        <v>3040.4544931062742</v>
      </c>
      <c r="AM145" s="18">
        <f t="shared" si="132"/>
        <v>3060.8255382100861</v>
      </c>
    </row>
    <row r="146" spans="1:39" s="61" customFormat="1" x14ac:dyDescent="0.25">
      <c r="A146" s="96"/>
      <c r="B146" s="96"/>
      <c r="C146" s="97"/>
      <c r="D146" s="141"/>
      <c r="E146" s="61" t="str">
        <f>Time!E$62</f>
        <v>Value of Time Esclation Factor</v>
      </c>
      <c r="F146" s="61">
        <f>Time!F$62</f>
        <v>0</v>
      </c>
      <c r="G146" s="61" t="str">
        <f>Time!G$62</f>
        <v>factor</v>
      </c>
      <c r="H146" s="61">
        <f>Time!H$62</f>
        <v>0</v>
      </c>
      <c r="I146" s="61">
        <f>Time!I$62</f>
        <v>0</v>
      </c>
      <c r="J146" s="61">
        <f>Time!J$62</f>
        <v>1</v>
      </c>
      <c r="K146" s="61">
        <f>Time!K$62</f>
        <v>1</v>
      </c>
      <c r="L146" s="61">
        <f>Time!L$62</f>
        <v>1</v>
      </c>
      <c r="M146" s="61">
        <f>Time!M$62</f>
        <v>1</v>
      </c>
      <c r="N146" s="61">
        <f>Time!N$62</f>
        <v>1</v>
      </c>
      <c r="O146" s="61">
        <f>Time!O$62</f>
        <v>1</v>
      </c>
      <c r="P146" s="61">
        <f>Time!P$62</f>
        <v>1</v>
      </c>
      <c r="Q146" s="61">
        <f>Time!Q$62</f>
        <v>1</v>
      </c>
      <c r="R146" s="61">
        <f>Time!R$62</f>
        <v>1</v>
      </c>
      <c r="S146" s="61">
        <f>Time!S$62</f>
        <v>1</v>
      </c>
      <c r="T146" s="61">
        <f>Time!T$62</f>
        <v>1</v>
      </c>
      <c r="U146" s="61">
        <f>Time!U$62</f>
        <v>1</v>
      </c>
      <c r="V146" s="61">
        <f>Time!V$62</f>
        <v>1</v>
      </c>
      <c r="W146" s="61">
        <f>Time!W$62</f>
        <v>1</v>
      </c>
      <c r="X146" s="61">
        <f>Time!X$62</f>
        <v>1</v>
      </c>
      <c r="Y146" s="61">
        <f>Time!Y$62</f>
        <v>1</v>
      </c>
      <c r="Z146" s="61">
        <f>Time!Z$62</f>
        <v>1</v>
      </c>
      <c r="AA146" s="61">
        <f>Time!AA$62</f>
        <v>1</v>
      </c>
      <c r="AB146" s="61">
        <f>Time!AB$62</f>
        <v>1</v>
      </c>
      <c r="AC146" s="61">
        <f>Time!AC$62</f>
        <v>1</v>
      </c>
      <c r="AD146" s="61">
        <f>Time!AD$62</f>
        <v>1</v>
      </c>
      <c r="AE146" s="61">
        <f>Time!AE$62</f>
        <v>1</v>
      </c>
      <c r="AF146" s="61">
        <f>Time!AF$62</f>
        <v>1</v>
      </c>
      <c r="AG146" s="61">
        <f>Time!AG$62</f>
        <v>1</v>
      </c>
      <c r="AH146" s="61">
        <f>Time!AH$62</f>
        <v>1</v>
      </c>
      <c r="AI146" s="61">
        <f>Time!AI$62</f>
        <v>1</v>
      </c>
      <c r="AJ146" s="61">
        <f>Time!AJ$62</f>
        <v>1</v>
      </c>
      <c r="AK146" s="61">
        <f>Time!AK$62</f>
        <v>1</v>
      </c>
      <c r="AL146" s="61">
        <f>Time!AL$62</f>
        <v>1</v>
      </c>
      <c r="AM146" s="61">
        <f>Time!AM$62</f>
        <v>1</v>
      </c>
    </row>
    <row r="147" spans="1:39" s="18" customFormat="1" x14ac:dyDescent="0.25">
      <c r="A147" s="42"/>
      <c r="B147" s="42"/>
      <c r="C147" s="43"/>
      <c r="D147" s="133"/>
      <c r="E147" s="18" t="s">
        <v>327</v>
      </c>
      <c r="G147" s="18" t="s">
        <v>226</v>
      </c>
      <c r="H147" s="18">
        <f>SUM(J147:AJ147)</f>
        <v>85523.673853979955</v>
      </c>
      <c r="J147" s="18">
        <f t="shared" ref="J147:AJ147" si="133">$F144 * J145 * J146</f>
        <v>2900.2432646580414</v>
      </c>
      <c r="K147" s="18">
        <f t="shared" si="133"/>
        <v>2919.6748945312497</v>
      </c>
      <c r="L147" s="18">
        <f t="shared" si="133"/>
        <v>2939.236716324609</v>
      </c>
      <c r="M147" s="18">
        <f t="shared" si="133"/>
        <v>2958.9296023239835</v>
      </c>
      <c r="N147" s="18">
        <f t="shared" si="133"/>
        <v>2978.7544306595537</v>
      </c>
      <c r="O147" s="18">
        <f t="shared" si="133"/>
        <v>2998.7120853449728</v>
      </c>
      <c r="P147" s="18">
        <f t="shared" si="133"/>
        <v>3018.8034563167839</v>
      </c>
      <c r="Q147" s="18">
        <f t="shared" si="133"/>
        <v>3039.0294394741059</v>
      </c>
      <c r="R147" s="18">
        <f t="shared" si="133"/>
        <v>3059.390936718582</v>
      </c>
      <c r="S147" s="18">
        <f t="shared" si="133"/>
        <v>3079.8888559945963</v>
      </c>
      <c r="T147" s="18">
        <f t="shared" si="133"/>
        <v>3100.5241113297602</v>
      </c>
      <c r="U147" s="18">
        <f t="shared" si="133"/>
        <v>3121.2976228756697</v>
      </c>
      <c r="V147" s="18">
        <f t="shared" si="133"/>
        <v>3142.210316948936</v>
      </c>
      <c r="W147" s="18">
        <f t="shared" si="133"/>
        <v>3163.2631260724943</v>
      </c>
      <c r="X147" s="18">
        <f t="shared" si="133"/>
        <v>3184.4569890171801</v>
      </c>
      <c r="Y147" s="18">
        <f t="shared" si="133"/>
        <v>3205.7928508435948</v>
      </c>
      <c r="Z147" s="18">
        <f t="shared" si="133"/>
        <v>3227.2716629442461</v>
      </c>
      <c r="AA147" s="18">
        <f t="shared" si="133"/>
        <v>3248.8943830859725</v>
      </c>
      <c r="AB147" s="18">
        <f t="shared" si="133"/>
        <v>3270.6619754526491</v>
      </c>
      <c r="AC147" s="18">
        <f t="shared" si="133"/>
        <v>3292.5754106881809</v>
      </c>
      <c r="AD147" s="18">
        <f t="shared" si="133"/>
        <v>3314.635665939792</v>
      </c>
      <c r="AE147" s="18">
        <f t="shared" si="133"/>
        <v>3336.8437249015878</v>
      </c>
      <c r="AF147" s="18">
        <f t="shared" si="133"/>
        <v>3359.2005778584289</v>
      </c>
      <c r="AG147" s="18">
        <f t="shared" si="133"/>
        <v>3381.7072217300797</v>
      </c>
      <c r="AH147" s="18">
        <f t="shared" si="133"/>
        <v>3404.3646601156711</v>
      </c>
      <c r="AI147" s="18">
        <f t="shared" si="133"/>
        <v>3427.1739033384456</v>
      </c>
      <c r="AJ147" s="18">
        <f t="shared" si="133"/>
        <v>3450.1359684908125</v>
      </c>
      <c r="AK147" s="18">
        <f t="shared" ref="AK147:AM147" si="134">$F144 * AK145 * AK146</f>
        <v>3473.2518794797011</v>
      </c>
      <c r="AL147" s="18">
        <f t="shared" si="134"/>
        <v>3496.522667072215</v>
      </c>
      <c r="AM147" s="18">
        <f t="shared" si="134"/>
        <v>3519.9493689415986</v>
      </c>
    </row>
    <row r="148" spans="1:39" s="18" customFormat="1" x14ac:dyDescent="0.25">
      <c r="A148" s="42"/>
      <c r="B148" s="42"/>
      <c r="C148" s="43"/>
      <c r="D148" s="133"/>
    </row>
    <row r="149" spans="1:39" s="80" customFormat="1" x14ac:dyDescent="0.25">
      <c r="A149" s="98"/>
      <c r="B149" s="98"/>
      <c r="C149" s="99"/>
      <c r="D149" s="140"/>
      <c r="E149" s="61" t="str">
        <f>InpC!E$71</f>
        <v>Value of Travel Time - Vehicle</v>
      </c>
      <c r="F149" s="61">
        <f>InpC!F$71</f>
        <v>14.8</v>
      </c>
      <c r="G149" s="61" t="str">
        <f>InpC!G$71</f>
        <v>$/hour</v>
      </c>
    </row>
    <row r="150" spans="1:39" customFormat="1" x14ac:dyDescent="0.25">
      <c r="A150" s="42"/>
      <c r="B150" s="42"/>
      <c r="C150" s="43"/>
      <c r="D150" s="133"/>
      <c r="E150" s="17" t="str">
        <f>E147</f>
        <v>Total Vehicle Passenger Time - Fatal - Other Crossings</v>
      </c>
      <c r="F150" s="17">
        <f t="shared" ref="F150:AJ150" si="135">F147</f>
        <v>0</v>
      </c>
      <c r="G150" s="17" t="str">
        <f t="shared" si="135"/>
        <v>hours</v>
      </c>
      <c r="H150" s="17">
        <f t="shared" si="135"/>
        <v>85523.673853979955</v>
      </c>
      <c r="I150" s="17">
        <f t="shared" si="135"/>
        <v>0</v>
      </c>
      <c r="J150" s="17">
        <f t="shared" si="135"/>
        <v>2900.2432646580414</v>
      </c>
      <c r="K150" s="17">
        <f t="shared" si="135"/>
        <v>2919.6748945312497</v>
      </c>
      <c r="L150" s="17">
        <f t="shared" si="135"/>
        <v>2939.236716324609</v>
      </c>
      <c r="M150" s="17">
        <f t="shared" si="135"/>
        <v>2958.9296023239835</v>
      </c>
      <c r="N150" s="17">
        <f t="shared" si="135"/>
        <v>2978.7544306595537</v>
      </c>
      <c r="O150" s="17">
        <f t="shared" si="135"/>
        <v>2998.7120853449728</v>
      </c>
      <c r="P150" s="17">
        <f t="shared" si="135"/>
        <v>3018.8034563167839</v>
      </c>
      <c r="Q150" s="17">
        <f t="shared" si="135"/>
        <v>3039.0294394741059</v>
      </c>
      <c r="R150" s="17">
        <f t="shared" si="135"/>
        <v>3059.390936718582</v>
      </c>
      <c r="S150" s="17">
        <f t="shared" si="135"/>
        <v>3079.8888559945963</v>
      </c>
      <c r="T150" s="17">
        <f t="shared" si="135"/>
        <v>3100.5241113297602</v>
      </c>
      <c r="U150" s="17">
        <f t="shared" si="135"/>
        <v>3121.2976228756697</v>
      </c>
      <c r="V150" s="17">
        <f t="shared" si="135"/>
        <v>3142.210316948936</v>
      </c>
      <c r="W150" s="17">
        <f t="shared" si="135"/>
        <v>3163.2631260724943</v>
      </c>
      <c r="X150" s="17">
        <f t="shared" si="135"/>
        <v>3184.4569890171801</v>
      </c>
      <c r="Y150" s="17">
        <f t="shared" si="135"/>
        <v>3205.7928508435948</v>
      </c>
      <c r="Z150" s="17">
        <f t="shared" si="135"/>
        <v>3227.2716629442461</v>
      </c>
      <c r="AA150" s="17">
        <f t="shared" si="135"/>
        <v>3248.8943830859725</v>
      </c>
      <c r="AB150" s="17">
        <f t="shared" si="135"/>
        <v>3270.6619754526491</v>
      </c>
      <c r="AC150" s="17">
        <f t="shared" si="135"/>
        <v>3292.5754106881809</v>
      </c>
      <c r="AD150" s="17">
        <f t="shared" si="135"/>
        <v>3314.635665939792</v>
      </c>
      <c r="AE150" s="17">
        <f t="shared" si="135"/>
        <v>3336.8437249015878</v>
      </c>
      <c r="AF150" s="17">
        <f t="shared" si="135"/>
        <v>3359.2005778584289</v>
      </c>
      <c r="AG150" s="17">
        <f t="shared" si="135"/>
        <v>3381.7072217300797</v>
      </c>
      <c r="AH150" s="17">
        <f t="shared" si="135"/>
        <v>3404.3646601156711</v>
      </c>
      <c r="AI150" s="17">
        <f t="shared" si="135"/>
        <v>3427.1739033384456</v>
      </c>
      <c r="AJ150" s="17">
        <f t="shared" si="135"/>
        <v>3450.1359684908125</v>
      </c>
      <c r="AK150" s="17">
        <f t="shared" ref="AK150:AM150" si="136">AK147</f>
        <v>3473.2518794797011</v>
      </c>
      <c r="AL150" s="17">
        <f t="shared" si="136"/>
        <v>3496.522667072215</v>
      </c>
      <c r="AM150" s="17">
        <f t="shared" si="136"/>
        <v>3519.9493689415986</v>
      </c>
    </row>
    <row r="151" spans="1:39" s="61" customFormat="1" x14ac:dyDescent="0.25">
      <c r="A151" s="96"/>
      <c r="B151" s="96"/>
      <c r="C151" s="97"/>
      <c r="D151" s="141"/>
      <c r="E151" s="61" t="str">
        <f>Time!E$62</f>
        <v>Value of Time Esclation Factor</v>
      </c>
      <c r="F151" s="61">
        <f>Time!F$62</f>
        <v>0</v>
      </c>
      <c r="G151" s="61" t="str">
        <f>Time!G$62</f>
        <v>factor</v>
      </c>
      <c r="H151" s="61">
        <f>Time!H$62</f>
        <v>0</v>
      </c>
      <c r="I151" s="61">
        <f>Time!I$62</f>
        <v>0</v>
      </c>
      <c r="J151" s="61">
        <f>Time!J$62</f>
        <v>1</v>
      </c>
      <c r="K151" s="61">
        <f>Time!K$62</f>
        <v>1</v>
      </c>
      <c r="L151" s="61">
        <f>Time!L$62</f>
        <v>1</v>
      </c>
      <c r="M151" s="61">
        <f>Time!M$62</f>
        <v>1</v>
      </c>
      <c r="N151" s="61">
        <f>Time!N$62</f>
        <v>1</v>
      </c>
      <c r="O151" s="61">
        <f>Time!O$62</f>
        <v>1</v>
      </c>
      <c r="P151" s="61">
        <f>Time!P$62</f>
        <v>1</v>
      </c>
      <c r="Q151" s="61">
        <f>Time!Q$62</f>
        <v>1</v>
      </c>
      <c r="R151" s="61">
        <f>Time!R$62</f>
        <v>1</v>
      </c>
      <c r="S151" s="61">
        <f>Time!S$62</f>
        <v>1</v>
      </c>
      <c r="T151" s="61">
        <f>Time!T$62</f>
        <v>1</v>
      </c>
      <c r="U151" s="61">
        <f>Time!U$62</f>
        <v>1</v>
      </c>
      <c r="V151" s="61">
        <f>Time!V$62</f>
        <v>1</v>
      </c>
      <c r="W151" s="61">
        <f>Time!W$62</f>
        <v>1</v>
      </c>
      <c r="X151" s="61">
        <f>Time!X$62</f>
        <v>1</v>
      </c>
      <c r="Y151" s="61">
        <f>Time!Y$62</f>
        <v>1</v>
      </c>
      <c r="Z151" s="61">
        <f>Time!Z$62</f>
        <v>1</v>
      </c>
      <c r="AA151" s="61">
        <f>Time!AA$62</f>
        <v>1</v>
      </c>
      <c r="AB151" s="61">
        <f>Time!AB$62</f>
        <v>1</v>
      </c>
      <c r="AC151" s="61">
        <f>Time!AC$62</f>
        <v>1</v>
      </c>
      <c r="AD151" s="61">
        <f>Time!AD$62</f>
        <v>1</v>
      </c>
      <c r="AE151" s="61">
        <f>Time!AE$62</f>
        <v>1</v>
      </c>
      <c r="AF151" s="61">
        <f>Time!AF$62</f>
        <v>1</v>
      </c>
      <c r="AG151" s="61">
        <f>Time!AG$62</f>
        <v>1</v>
      </c>
      <c r="AH151" s="61">
        <f>Time!AH$62</f>
        <v>1</v>
      </c>
      <c r="AI151" s="61">
        <f>Time!AI$62</f>
        <v>1</v>
      </c>
      <c r="AJ151" s="61">
        <f>Time!AJ$62</f>
        <v>1</v>
      </c>
      <c r="AK151" s="61">
        <f>Time!AK$62</f>
        <v>1</v>
      </c>
      <c r="AL151" s="61">
        <f>Time!AL$62</f>
        <v>1</v>
      </c>
      <c r="AM151" s="61">
        <f>Time!AM$62</f>
        <v>1</v>
      </c>
    </row>
    <row r="152" spans="1:39" customFormat="1" x14ac:dyDescent="0.25">
      <c r="A152" s="42"/>
      <c r="B152" s="42"/>
      <c r="C152" s="43"/>
      <c r="D152" s="133"/>
      <c r="E152" s="17" t="s">
        <v>328</v>
      </c>
      <c r="F152" s="17"/>
      <c r="G152" s="17" t="s">
        <v>84</v>
      </c>
      <c r="H152" s="17">
        <f>SUM(J152:AJ152)</f>
        <v>1265750.3730389038</v>
      </c>
      <c r="I152" s="17"/>
      <c r="J152" s="18">
        <f t="shared" ref="J152:AJ152" si="137">$F149 * J150 * J151</f>
        <v>42923.600316939017</v>
      </c>
      <c r="K152" s="18">
        <f t="shared" si="137"/>
        <v>43211.188439062498</v>
      </c>
      <c r="L152" s="18">
        <f t="shared" si="137"/>
        <v>43500.703401604216</v>
      </c>
      <c r="M152" s="18">
        <f t="shared" si="137"/>
        <v>43792.158114394959</v>
      </c>
      <c r="N152" s="18">
        <f t="shared" si="137"/>
        <v>44085.5655737614</v>
      </c>
      <c r="O152" s="18">
        <f t="shared" si="137"/>
        <v>44380.938863105599</v>
      </c>
      <c r="P152" s="18">
        <f t="shared" si="137"/>
        <v>44678.291153488404</v>
      </c>
      <c r="Q152" s="18">
        <f t="shared" si="137"/>
        <v>44977.635704216766</v>
      </c>
      <c r="R152" s="18">
        <f t="shared" si="137"/>
        <v>45278.985863435017</v>
      </c>
      <c r="S152" s="18">
        <f t="shared" si="137"/>
        <v>45582.355068720026</v>
      </c>
      <c r="T152" s="18">
        <f t="shared" si="137"/>
        <v>45887.756847680452</v>
      </c>
      <c r="U152" s="18">
        <f t="shared" si="137"/>
        <v>46195.204818559912</v>
      </c>
      <c r="V152" s="18">
        <f t="shared" si="137"/>
        <v>46504.712690844251</v>
      </c>
      <c r="W152" s="18">
        <f t="shared" si="137"/>
        <v>46816.294265872915</v>
      </c>
      <c r="X152" s="18">
        <f t="shared" si="137"/>
        <v>47129.963437454266</v>
      </c>
      <c r="Y152" s="18">
        <f t="shared" si="137"/>
        <v>47445.734192485208</v>
      </c>
      <c r="Z152" s="18">
        <f t="shared" si="137"/>
        <v>47763.620611574843</v>
      </c>
      <c r="AA152" s="18">
        <f t="shared" si="137"/>
        <v>48083.636869672395</v>
      </c>
      <c r="AB152" s="18">
        <f t="shared" si="137"/>
        <v>48405.797236699211</v>
      </c>
      <c r="AC152" s="18">
        <f t="shared" si="137"/>
        <v>48730.116078185078</v>
      </c>
      <c r="AD152" s="18">
        <f t="shared" si="137"/>
        <v>49056.607855908922</v>
      </c>
      <c r="AE152" s="18">
        <f t="shared" si="137"/>
        <v>49385.287128543503</v>
      </c>
      <c r="AF152" s="18">
        <f t="shared" si="137"/>
        <v>49716.168552304749</v>
      </c>
      <c r="AG152" s="18">
        <f t="shared" si="137"/>
        <v>50049.266881605181</v>
      </c>
      <c r="AH152" s="18">
        <f t="shared" si="137"/>
        <v>50384.596969711936</v>
      </c>
      <c r="AI152" s="18">
        <f t="shared" si="137"/>
        <v>50722.173769408997</v>
      </c>
      <c r="AJ152" s="18">
        <f t="shared" si="137"/>
        <v>51062.012333664024</v>
      </c>
      <c r="AK152" s="18">
        <f t="shared" ref="AK152:AM152" si="138">$F149 * AK150 * AK151</f>
        <v>51404.12781629958</v>
      </c>
      <c r="AL152" s="18">
        <f t="shared" si="138"/>
        <v>51748.535472668787</v>
      </c>
      <c r="AM152" s="18">
        <f t="shared" si="138"/>
        <v>52095.25066033566</v>
      </c>
    </row>
    <row r="153" spans="1:39" x14ac:dyDescent="0.25">
      <c r="A153" s="42"/>
      <c r="B153" s="42"/>
      <c r="C153" s="43"/>
      <c r="D153" s="133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</row>
    <row r="154" spans="1:39" x14ac:dyDescent="0.25">
      <c r="A154" s="42"/>
      <c r="B154" s="42"/>
      <c r="C154" s="43"/>
      <c r="D154" s="133" t="s">
        <v>75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</row>
    <row r="155" spans="1:39" s="80" customFormat="1" x14ac:dyDescent="0.25">
      <c r="A155" s="98"/>
      <c r="B155" s="98"/>
      <c r="C155" s="99"/>
      <c r="D155" s="140"/>
      <c r="E155" s="61" t="str">
        <f>InpC!E$70</f>
        <v>Average Vehicle Occupancy</v>
      </c>
      <c r="F155" s="61">
        <f>InpC!F$70</f>
        <v>1.1499999999999999</v>
      </c>
      <c r="G155" s="61" t="str">
        <f>InpC!G$70</f>
        <v>person</v>
      </c>
    </row>
    <row r="156" spans="1:39" s="18" customFormat="1" x14ac:dyDescent="0.25">
      <c r="A156" s="42"/>
      <c r="B156" s="42"/>
      <c r="C156" s="43"/>
      <c r="D156" s="133"/>
      <c r="E156" s="18" t="str">
        <f>E$68</f>
        <v>Highway Diversion Time - Auto - Non-Fatal - Other Crossings</v>
      </c>
      <c r="F156" s="18">
        <f t="shared" ref="F156:AM156" si="139">F$68</f>
        <v>0</v>
      </c>
      <c r="G156" s="18" t="str">
        <f t="shared" si="139"/>
        <v>hours</v>
      </c>
      <c r="H156" s="18">
        <f t="shared" si="139"/>
        <v>12151.701314859336</v>
      </c>
      <c r="I156" s="18">
        <f t="shared" si="139"/>
        <v>0</v>
      </c>
      <c r="J156" s="18">
        <f t="shared" si="139"/>
        <v>412.08344198039811</v>
      </c>
      <c r="K156" s="18">
        <f t="shared" si="139"/>
        <v>414.84440104166669</v>
      </c>
      <c r="L156" s="18">
        <f t="shared" si="139"/>
        <v>417.62385852864588</v>
      </c>
      <c r="M156" s="18">
        <f t="shared" si="139"/>
        <v>420.42193838078776</v>
      </c>
      <c r="N156" s="18">
        <f t="shared" si="139"/>
        <v>423.23876536793892</v>
      </c>
      <c r="O156" s="18">
        <f t="shared" si="139"/>
        <v>426.07446509590415</v>
      </c>
      <c r="P156" s="18">
        <f t="shared" si="139"/>
        <v>428.92916401204661</v>
      </c>
      <c r="Q156" s="18">
        <f t="shared" si="139"/>
        <v>431.80298941092735</v>
      </c>
      <c r="R156" s="18">
        <f t="shared" si="139"/>
        <v>434.69606943998048</v>
      </c>
      <c r="S156" s="18">
        <f t="shared" si="139"/>
        <v>437.60853310522833</v>
      </c>
      <c r="T156" s="18">
        <f t="shared" si="139"/>
        <v>440.54051027703338</v>
      </c>
      <c r="U156" s="18">
        <f t="shared" si="139"/>
        <v>443.4921316958895</v>
      </c>
      <c r="V156" s="18">
        <f t="shared" si="139"/>
        <v>446.46352897825193</v>
      </c>
      <c r="W156" s="18">
        <f t="shared" si="139"/>
        <v>449.45483462240617</v>
      </c>
      <c r="X156" s="18">
        <f t="shared" si="139"/>
        <v>452.46618201437633</v>
      </c>
      <c r="Y156" s="18">
        <f t="shared" si="139"/>
        <v>455.49770543387257</v>
      </c>
      <c r="Z156" s="18">
        <f t="shared" si="139"/>
        <v>458.54954006027941</v>
      </c>
      <c r="AA156" s="18">
        <f t="shared" si="139"/>
        <v>461.62182197868327</v>
      </c>
      <c r="AB156" s="18">
        <f t="shared" si="139"/>
        <v>464.71468818594053</v>
      </c>
      <c r="AC156" s="18">
        <f t="shared" si="139"/>
        <v>467.82827659678617</v>
      </c>
      <c r="AD156" s="18">
        <f t="shared" si="139"/>
        <v>470.96272604998472</v>
      </c>
      <c r="AE156" s="18">
        <f t="shared" si="139"/>
        <v>474.11817631451953</v>
      </c>
      <c r="AF156" s="18">
        <f t="shared" si="139"/>
        <v>477.29476809582684</v>
      </c>
      <c r="AG156" s="18">
        <f t="shared" si="139"/>
        <v>480.49264304206878</v>
      </c>
      <c r="AH156" s="18">
        <f t="shared" si="139"/>
        <v>483.71194375045064</v>
      </c>
      <c r="AI156" s="18">
        <f t="shared" si="139"/>
        <v>486.95281377357867</v>
      </c>
      <c r="AJ156" s="18">
        <f t="shared" si="139"/>
        <v>490.21539762586156</v>
      </c>
      <c r="AK156" s="18">
        <f t="shared" si="139"/>
        <v>493.49984078995482</v>
      </c>
      <c r="AL156" s="18">
        <f t="shared" si="139"/>
        <v>496.80628972324752</v>
      </c>
      <c r="AM156" s="18">
        <f t="shared" si="139"/>
        <v>500.13489186439318</v>
      </c>
    </row>
    <row r="157" spans="1:39" s="61" customFormat="1" x14ac:dyDescent="0.25">
      <c r="A157" s="96"/>
      <c r="B157" s="96"/>
      <c r="C157" s="97"/>
      <c r="D157" s="141"/>
      <c r="E157" s="61" t="str">
        <f>Time!E$62</f>
        <v>Value of Time Esclation Factor</v>
      </c>
      <c r="F157" s="61">
        <f>Time!F$62</f>
        <v>0</v>
      </c>
      <c r="G157" s="61" t="str">
        <f>Time!G$62</f>
        <v>factor</v>
      </c>
      <c r="H157" s="61">
        <f>Time!H$62</f>
        <v>0</v>
      </c>
      <c r="I157" s="61">
        <f>Time!I$62</f>
        <v>0</v>
      </c>
      <c r="J157" s="61">
        <f>Time!J$62</f>
        <v>1</v>
      </c>
      <c r="K157" s="61">
        <f>Time!K$62</f>
        <v>1</v>
      </c>
      <c r="L157" s="61">
        <f>Time!L$62</f>
        <v>1</v>
      </c>
      <c r="M157" s="61">
        <f>Time!M$62</f>
        <v>1</v>
      </c>
      <c r="N157" s="61">
        <f>Time!N$62</f>
        <v>1</v>
      </c>
      <c r="O157" s="61">
        <f>Time!O$62</f>
        <v>1</v>
      </c>
      <c r="P157" s="61">
        <f>Time!P$62</f>
        <v>1</v>
      </c>
      <c r="Q157" s="61">
        <f>Time!Q$62</f>
        <v>1</v>
      </c>
      <c r="R157" s="61">
        <f>Time!R$62</f>
        <v>1</v>
      </c>
      <c r="S157" s="61">
        <f>Time!S$62</f>
        <v>1</v>
      </c>
      <c r="T157" s="61">
        <f>Time!T$62</f>
        <v>1</v>
      </c>
      <c r="U157" s="61">
        <f>Time!U$62</f>
        <v>1</v>
      </c>
      <c r="V157" s="61">
        <f>Time!V$62</f>
        <v>1</v>
      </c>
      <c r="W157" s="61">
        <f>Time!W$62</f>
        <v>1</v>
      </c>
      <c r="X157" s="61">
        <f>Time!X$62</f>
        <v>1</v>
      </c>
      <c r="Y157" s="61">
        <f>Time!Y$62</f>
        <v>1</v>
      </c>
      <c r="Z157" s="61">
        <f>Time!Z$62</f>
        <v>1</v>
      </c>
      <c r="AA157" s="61">
        <f>Time!AA$62</f>
        <v>1</v>
      </c>
      <c r="AB157" s="61">
        <f>Time!AB$62</f>
        <v>1</v>
      </c>
      <c r="AC157" s="61">
        <f>Time!AC$62</f>
        <v>1</v>
      </c>
      <c r="AD157" s="61">
        <f>Time!AD$62</f>
        <v>1</v>
      </c>
      <c r="AE157" s="61">
        <f>Time!AE$62</f>
        <v>1</v>
      </c>
      <c r="AF157" s="61">
        <f>Time!AF$62</f>
        <v>1</v>
      </c>
      <c r="AG157" s="61">
        <f>Time!AG$62</f>
        <v>1</v>
      </c>
      <c r="AH157" s="61">
        <f>Time!AH$62</f>
        <v>1</v>
      </c>
      <c r="AI157" s="61">
        <f>Time!AI$62</f>
        <v>1</v>
      </c>
      <c r="AJ157" s="61">
        <f>Time!AJ$62</f>
        <v>1</v>
      </c>
      <c r="AK157" s="61">
        <f>Time!AK$62</f>
        <v>1</v>
      </c>
      <c r="AL157" s="61">
        <f>Time!AL$62</f>
        <v>1</v>
      </c>
      <c r="AM157" s="61">
        <f>Time!AM$62</f>
        <v>1</v>
      </c>
    </row>
    <row r="158" spans="1:39" s="18" customFormat="1" x14ac:dyDescent="0.25">
      <c r="A158" s="42"/>
      <c r="B158" s="42"/>
      <c r="C158" s="43"/>
      <c r="D158" s="133"/>
      <c r="E158" s="18" t="s">
        <v>327</v>
      </c>
      <c r="G158" s="18" t="s">
        <v>226</v>
      </c>
      <c r="H158" s="18">
        <f>SUM(J158:AJ158)</f>
        <v>13974.456512088231</v>
      </c>
      <c r="J158" s="18">
        <f t="shared" ref="J158:AJ158" si="140">$F155 * J156 * J157</f>
        <v>473.89595827745779</v>
      </c>
      <c r="K158" s="18">
        <f t="shared" si="140"/>
        <v>477.07106119791666</v>
      </c>
      <c r="L158" s="18">
        <f t="shared" si="140"/>
        <v>480.26743730794271</v>
      </c>
      <c r="M158" s="18">
        <f t="shared" si="140"/>
        <v>483.48522913790589</v>
      </c>
      <c r="N158" s="18">
        <f t="shared" si="140"/>
        <v>486.72458017312971</v>
      </c>
      <c r="O158" s="18">
        <f t="shared" si="140"/>
        <v>489.98563486028974</v>
      </c>
      <c r="P158" s="18">
        <f t="shared" si="140"/>
        <v>493.26853861385359</v>
      </c>
      <c r="Q158" s="18">
        <f t="shared" si="140"/>
        <v>496.5734378225664</v>
      </c>
      <c r="R158" s="18">
        <f t="shared" si="140"/>
        <v>499.90047985597749</v>
      </c>
      <c r="S158" s="18">
        <f t="shared" si="140"/>
        <v>503.24981307101257</v>
      </c>
      <c r="T158" s="18">
        <f t="shared" si="140"/>
        <v>506.62158681858836</v>
      </c>
      <c r="U158" s="18">
        <f t="shared" si="140"/>
        <v>510.01595145027289</v>
      </c>
      <c r="V158" s="18">
        <f t="shared" si="140"/>
        <v>513.4330583249897</v>
      </c>
      <c r="W158" s="18">
        <f t="shared" si="140"/>
        <v>516.87305981576708</v>
      </c>
      <c r="X158" s="18">
        <f t="shared" si="140"/>
        <v>520.33610931653277</v>
      </c>
      <c r="Y158" s="18">
        <f t="shared" si="140"/>
        <v>523.82236124895337</v>
      </c>
      <c r="Z158" s="18">
        <f t="shared" si="140"/>
        <v>527.3319710693213</v>
      </c>
      <c r="AA158" s="18">
        <f t="shared" si="140"/>
        <v>530.86509527548571</v>
      </c>
      <c r="AB158" s="18">
        <f t="shared" si="140"/>
        <v>534.42189141383153</v>
      </c>
      <c r="AC158" s="18">
        <f t="shared" si="140"/>
        <v>538.00251808630401</v>
      </c>
      <c r="AD158" s="18">
        <f t="shared" si="140"/>
        <v>541.60713495748234</v>
      </c>
      <c r="AE158" s="18">
        <f t="shared" si="140"/>
        <v>545.23590276169739</v>
      </c>
      <c r="AF158" s="18">
        <f t="shared" si="140"/>
        <v>548.88898331020084</v>
      </c>
      <c r="AG158" s="18">
        <f t="shared" si="140"/>
        <v>552.56653949837903</v>
      </c>
      <c r="AH158" s="18">
        <f t="shared" si="140"/>
        <v>556.26873531301817</v>
      </c>
      <c r="AI158" s="18">
        <f t="shared" si="140"/>
        <v>559.99573583961546</v>
      </c>
      <c r="AJ158" s="18">
        <f t="shared" si="140"/>
        <v>563.74770726974077</v>
      </c>
      <c r="AK158" s="18">
        <f t="shared" ref="AK158:AM158" si="141">$F155 * AK156 * AK157</f>
        <v>567.52481690844797</v>
      </c>
      <c r="AL158" s="18">
        <f t="shared" si="141"/>
        <v>571.32723318173464</v>
      </c>
      <c r="AM158" s="18">
        <f t="shared" si="141"/>
        <v>575.15512564405208</v>
      </c>
    </row>
    <row r="159" spans="1:39" s="18" customFormat="1" x14ac:dyDescent="0.25">
      <c r="A159" s="42"/>
      <c r="B159" s="42"/>
      <c r="C159" s="43"/>
      <c r="D159" s="133"/>
    </row>
    <row r="160" spans="1:39" s="80" customFormat="1" x14ac:dyDescent="0.25">
      <c r="A160" s="98"/>
      <c r="B160" s="98"/>
      <c r="C160" s="99"/>
      <c r="D160" s="140"/>
      <c r="E160" s="61" t="str">
        <f>InpC!E$71</f>
        <v>Value of Travel Time - Vehicle</v>
      </c>
      <c r="F160" s="61">
        <f>InpC!F$71</f>
        <v>14.8</v>
      </c>
      <c r="G160" s="61" t="str">
        <f>InpC!G$71</f>
        <v>$/hour</v>
      </c>
    </row>
    <row r="161" spans="1:39" customFormat="1" x14ac:dyDescent="0.25">
      <c r="A161" s="42"/>
      <c r="B161" s="42"/>
      <c r="C161" s="43"/>
      <c r="D161" s="133"/>
      <c r="E161" s="17" t="str">
        <f>E158</f>
        <v>Total Vehicle Passenger Time - Fatal - Other Crossings</v>
      </c>
      <c r="F161" s="17">
        <f t="shared" ref="F161:AJ161" si="142">F158</f>
        <v>0</v>
      </c>
      <c r="G161" s="17" t="str">
        <f t="shared" si="142"/>
        <v>hours</v>
      </c>
      <c r="H161" s="17">
        <f t="shared" si="142"/>
        <v>13974.456512088231</v>
      </c>
      <c r="I161" s="17">
        <f t="shared" si="142"/>
        <v>0</v>
      </c>
      <c r="J161" s="17">
        <f t="shared" si="142"/>
        <v>473.89595827745779</v>
      </c>
      <c r="K161" s="17">
        <f t="shared" si="142"/>
        <v>477.07106119791666</v>
      </c>
      <c r="L161" s="17">
        <f t="shared" si="142"/>
        <v>480.26743730794271</v>
      </c>
      <c r="M161" s="17">
        <f t="shared" si="142"/>
        <v>483.48522913790589</v>
      </c>
      <c r="N161" s="17">
        <f t="shared" si="142"/>
        <v>486.72458017312971</v>
      </c>
      <c r="O161" s="17">
        <f t="shared" si="142"/>
        <v>489.98563486028974</v>
      </c>
      <c r="P161" s="17">
        <f t="shared" si="142"/>
        <v>493.26853861385359</v>
      </c>
      <c r="Q161" s="17">
        <f t="shared" si="142"/>
        <v>496.5734378225664</v>
      </c>
      <c r="R161" s="17">
        <f t="shared" si="142"/>
        <v>499.90047985597749</v>
      </c>
      <c r="S161" s="17">
        <f t="shared" si="142"/>
        <v>503.24981307101257</v>
      </c>
      <c r="T161" s="17">
        <f t="shared" si="142"/>
        <v>506.62158681858836</v>
      </c>
      <c r="U161" s="17">
        <f t="shared" si="142"/>
        <v>510.01595145027289</v>
      </c>
      <c r="V161" s="17">
        <f t="shared" si="142"/>
        <v>513.4330583249897</v>
      </c>
      <c r="W161" s="17">
        <f t="shared" si="142"/>
        <v>516.87305981576708</v>
      </c>
      <c r="X161" s="17">
        <f t="shared" si="142"/>
        <v>520.33610931653277</v>
      </c>
      <c r="Y161" s="17">
        <f t="shared" si="142"/>
        <v>523.82236124895337</v>
      </c>
      <c r="Z161" s="17">
        <f t="shared" si="142"/>
        <v>527.3319710693213</v>
      </c>
      <c r="AA161" s="17">
        <f t="shared" si="142"/>
        <v>530.86509527548571</v>
      </c>
      <c r="AB161" s="17">
        <f t="shared" si="142"/>
        <v>534.42189141383153</v>
      </c>
      <c r="AC161" s="17">
        <f t="shared" si="142"/>
        <v>538.00251808630401</v>
      </c>
      <c r="AD161" s="17">
        <f t="shared" si="142"/>
        <v>541.60713495748234</v>
      </c>
      <c r="AE161" s="17">
        <f t="shared" si="142"/>
        <v>545.23590276169739</v>
      </c>
      <c r="AF161" s="17">
        <f t="shared" si="142"/>
        <v>548.88898331020084</v>
      </c>
      <c r="AG161" s="17">
        <f t="shared" si="142"/>
        <v>552.56653949837903</v>
      </c>
      <c r="AH161" s="17">
        <f t="shared" si="142"/>
        <v>556.26873531301817</v>
      </c>
      <c r="AI161" s="17">
        <f t="shared" si="142"/>
        <v>559.99573583961546</v>
      </c>
      <c r="AJ161" s="17">
        <f t="shared" si="142"/>
        <v>563.74770726974077</v>
      </c>
      <c r="AK161" s="17">
        <f t="shared" ref="AK161:AM161" si="143">AK158</f>
        <v>567.52481690844797</v>
      </c>
      <c r="AL161" s="17">
        <f t="shared" si="143"/>
        <v>571.32723318173464</v>
      </c>
      <c r="AM161" s="17">
        <f t="shared" si="143"/>
        <v>575.15512564405208</v>
      </c>
    </row>
    <row r="162" spans="1:39" s="61" customFormat="1" x14ac:dyDescent="0.25">
      <c r="A162" s="96"/>
      <c r="B162" s="96"/>
      <c r="C162" s="97"/>
      <c r="D162" s="141"/>
      <c r="E162" s="61" t="str">
        <f>Time!E$62</f>
        <v>Value of Time Esclation Factor</v>
      </c>
      <c r="F162" s="61">
        <f>Time!F$62</f>
        <v>0</v>
      </c>
      <c r="G162" s="61" t="str">
        <f>Time!G$62</f>
        <v>factor</v>
      </c>
      <c r="H162" s="61">
        <f>Time!H$62</f>
        <v>0</v>
      </c>
      <c r="I162" s="61">
        <f>Time!I$62</f>
        <v>0</v>
      </c>
      <c r="J162" s="61">
        <f>Time!J$62</f>
        <v>1</v>
      </c>
      <c r="K162" s="61">
        <f>Time!K$62</f>
        <v>1</v>
      </c>
      <c r="L162" s="61">
        <f>Time!L$62</f>
        <v>1</v>
      </c>
      <c r="M162" s="61">
        <f>Time!M$62</f>
        <v>1</v>
      </c>
      <c r="N162" s="61">
        <f>Time!N$62</f>
        <v>1</v>
      </c>
      <c r="O162" s="61">
        <f>Time!O$62</f>
        <v>1</v>
      </c>
      <c r="P162" s="61">
        <f>Time!P$62</f>
        <v>1</v>
      </c>
      <c r="Q162" s="61">
        <f>Time!Q$62</f>
        <v>1</v>
      </c>
      <c r="R162" s="61">
        <f>Time!R$62</f>
        <v>1</v>
      </c>
      <c r="S162" s="61">
        <f>Time!S$62</f>
        <v>1</v>
      </c>
      <c r="T162" s="61">
        <f>Time!T$62</f>
        <v>1</v>
      </c>
      <c r="U162" s="61">
        <f>Time!U$62</f>
        <v>1</v>
      </c>
      <c r="V162" s="61">
        <f>Time!V$62</f>
        <v>1</v>
      </c>
      <c r="W162" s="61">
        <f>Time!W$62</f>
        <v>1</v>
      </c>
      <c r="X162" s="61">
        <f>Time!X$62</f>
        <v>1</v>
      </c>
      <c r="Y162" s="61">
        <f>Time!Y$62</f>
        <v>1</v>
      </c>
      <c r="Z162" s="61">
        <f>Time!Z$62</f>
        <v>1</v>
      </c>
      <c r="AA162" s="61">
        <f>Time!AA$62</f>
        <v>1</v>
      </c>
      <c r="AB162" s="61">
        <f>Time!AB$62</f>
        <v>1</v>
      </c>
      <c r="AC162" s="61">
        <f>Time!AC$62</f>
        <v>1</v>
      </c>
      <c r="AD162" s="61">
        <f>Time!AD$62</f>
        <v>1</v>
      </c>
      <c r="AE162" s="61">
        <f>Time!AE$62</f>
        <v>1</v>
      </c>
      <c r="AF162" s="61">
        <f>Time!AF$62</f>
        <v>1</v>
      </c>
      <c r="AG162" s="61">
        <f>Time!AG$62</f>
        <v>1</v>
      </c>
      <c r="AH162" s="61">
        <f>Time!AH$62</f>
        <v>1</v>
      </c>
      <c r="AI162" s="61">
        <f>Time!AI$62</f>
        <v>1</v>
      </c>
      <c r="AJ162" s="61">
        <f>Time!AJ$62</f>
        <v>1</v>
      </c>
      <c r="AK162" s="61">
        <f>Time!AK$62</f>
        <v>1</v>
      </c>
      <c r="AL162" s="61">
        <f>Time!AL$62</f>
        <v>1</v>
      </c>
      <c r="AM162" s="61">
        <f>Time!AM$62</f>
        <v>1</v>
      </c>
    </row>
    <row r="163" spans="1:39" customFormat="1" x14ac:dyDescent="0.25">
      <c r="A163" s="42"/>
      <c r="B163" s="42"/>
      <c r="C163" s="43"/>
      <c r="D163" s="133"/>
      <c r="E163" s="17" t="s">
        <v>329</v>
      </c>
      <c r="F163" s="17"/>
      <c r="G163" s="17" t="s">
        <v>84</v>
      </c>
      <c r="H163" s="17">
        <f>SUM(J163:AJ163)</f>
        <v>206821.95637890589</v>
      </c>
      <c r="I163" s="17"/>
      <c r="J163" s="18">
        <f t="shared" ref="J163:AJ163" si="144">$F160 * J161 * J162</f>
        <v>7013.6601825063753</v>
      </c>
      <c r="K163" s="18">
        <f t="shared" si="144"/>
        <v>7060.6517057291667</v>
      </c>
      <c r="L163" s="18">
        <f t="shared" si="144"/>
        <v>7107.9580721575521</v>
      </c>
      <c r="M163" s="18">
        <f t="shared" si="144"/>
        <v>7155.5813912410076</v>
      </c>
      <c r="N163" s="18">
        <f t="shared" si="144"/>
        <v>7203.5237865623203</v>
      </c>
      <c r="O163" s="18">
        <f t="shared" si="144"/>
        <v>7251.7873959322887</v>
      </c>
      <c r="P163" s="18">
        <f t="shared" si="144"/>
        <v>7300.3743714850334</v>
      </c>
      <c r="Q163" s="18">
        <f t="shared" si="144"/>
        <v>7349.2868797739829</v>
      </c>
      <c r="R163" s="18">
        <f t="shared" si="144"/>
        <v>7398.5271018684671</v>
      </c>
      <c r="S163" s="18">
        <f t="shared" si="144"/>
        <v>7448.0972334509861</v>
      </c>
      <c r="T163" s="18">
        <f t="shared" si="144"/>
        <v>7497.999484915108</v>
      </c>
      <c r="U163" s="18">
        <f t="shared" si="144"/>
        <v>7548.2360814640388</v>
      </c>
      <c r="V163" s="18">
        <f t="shared" si="144"/>
        <v>7598.8092632098478</v>
      </c>
      <c r="W163" s="18">
        <f t="shared" si="144"/>
        <v>7649.7212852733528</v>
      </c>
      <c r="X163" s="18">
        <f t="shared" si="144"/>
        <v>7700.974417884685</v>
      </c>
      <c r="Y163" s="18">
        <f t="shared" si="144"/>
        <v>7752.5709464845104</v>
      </c>
      <c r="Z163" s="18">
        <f t="shared" si="144"/>
        <v>7804.5131718259554</v>
      </c>
      <c r="AA163" s="18">
        <f t="shared" si="144"/>
        <v>7856.8034100771893</v>
      </c>
      <c r="AB163" s="18">
        <f t="shared" si="144"/>
        <v>7909.4439929247073</v>
      </c>
      <c r="AC163" s="18">
        <f t="shared" si="144"/>
        <v>7962.4372676773</v>
      </c>
      <c r="AD163" s="18">
        <f t="shared" si="144"/>
        <v>8015.7855973707392</v>
      </c>
      <c r="AE163" s="18">
        <f t="shared" si="144"/>
        <v>8069.4913608731222</v>
      </c>
      <c r="AF163" s="18">
        <f t="shared" si="144"/>
        <v>8123.5569529909726</v>
      </c>
      <c r="AG163" s="18">
        <f t="shared" si="144"/>
        <v>8177.9847845760096</v>
      </c>
      <c r="AH163" s="18">
        <f t="shared" si="144"/>
        <v>8232.7772826326691</v>
      </c>
      <c r="AI163" s="18">
        <f t="shared" si="144"/>
        <v>8287.9368904263101</v>
      </c>
      <c r="AJ163" s="18">
        <f t="shared" si="144"/>
        <v>8343.4660675921641</v>
      </c>
      <c r="AK163" s="18">
        <f t="shared" ref="AK163:AM163" si="145">$F160 * AK161 * AK162</f>
        <v>8399.3672902450307</v>
      </c>
      <c r="AL163" s="18">
        <f t="shared" si="145"/>
        <v>8455.6430510896735</v>
      </c>
      <c r="AM163" s="18">
        <f t="shared" si="145"/>
        <v>8512.2958595319706</v>
      </c>
    </row>
    <row r="164" spans="1:39" s="18" customFormat="1" x14ac:dyDescent="0.25">
      <c r="A164" s="42"/>
      <c r="B164" s="42"/>
      <c r="C164" s="43"/>
      <c r="D164" s="133"/>
    </row>
    <row r="165" spans="1:39" x14ac:dyDescent="0.25">
      <c r="A165" s="42"/>
      <c r="B165" s="42"/>
      <c r="C165" s="43" t="s">
        <v>78</v>
      </c>
      <c r="D165" s="133"/>
    </row>
    <row r="166" spans="1:39" x14ac:dyDescent="0.25">
      <c r="A166" s="42"/>
      <c r="B166" s="42"/>
      <c r="C166" s="43"/>
      <c r="D166" s="133"/>
    </row>
    <row r="167" spans="1:39" x14ac:dyDescent="0.25">
      <c r="A167" s="42"/>
      <c r="B167" s="42"/>
      <c r="C167" s="43"/>
      <c r="D167" s="133" t="s">
        <v>68</v>
      </c>
    </row>
    <row r="168" spans="1:39" s="80" customFormat="1" x14ac:dyDescent="0.25">
      <c r="A168" s="98"/>
      <c r="B168" s="98"/>
      <c r="C168" s="99"/>
      <c r="D168" s="140"/>
      <c r="E168" s="61" t="str">
        <f>InpC!E$72</f>
        <v>Average Truck Occupany</v>
      </c>
      <c r="F168" s="61">
        <f>InpC!F$72</f>
        <v>1</v>
      </c>
      <c r="G168" s="61" t="str">
        <f>InpC!G$72</f>
        <v>person</v>
      </c>
    </row>
    <row r="169" spans="1:39" s="18" customFormat="1" x14ac:dyDescent="0.25">
      <c r="A169" s="42"/>
      <c r="B169" s="42"/>
      <c r="C169" s="43"/>
      <c r="D169" s="133"/>
      <c r="E169" s="18" t="str">
        <f>E$60</f>
        <v>Highway Diversion Time - Truck - Fatal - Other Crossings</v>
      </c>
      <c r="F169" s="18">
        <f t="shared" ref="F169:AM169" si="146">F$60</f>
        <v>0</v>
      </c>
      <c r="G169" s="18" t="str">
        <f t="shared" si="146"/>
        <v>hours</v>
      </c>
      <c r="H169" s="18">
        <f t="shared" si="146"/>
        <v>8667.6255994690819</v>
      </c>
      <c r="I169" s="18">
        <f t="shared" si="146"/>
        <v>0</v>
      </c>
      <c r="J169" s="18">
        <f t="shared" si="146"/>
        <v>293.93291509387109</v>
      </c>
      <c r="K169" s="18">
        <f t="shared" si="146"/>
        <v>295.90226562500004</v>
      </c>
      <c r="L169" s="18">
        <f t="shared" si="146"/>
        <v>297.8848108046875</v>
      </c>
      <c r="M169" s="18">
        <f t="shared" si="146"/>
        <v>299.88063903707888</v>
      </c>
      <c r="N169" s="18">
        <f t="shared" si="146"/>
        <v>301.8898393186272</v>
      </c>
      <c r="O169" s="18">
        <f t="shared" si="146"/>
        <v>303.91250124206204</v>
      </c>
      <c r="P169" s="18">
        <f t="shared" si="146"/>
        <v>305.94871500038386</v>
      </c>
      <c r="Q169" s="18">
        <f t="shared" si="146"/>
        <v>307.99857139088635</v>
      </c>
      <c r="R169" s="18">
        <f t="shared" si="146"/>
        <v>310.06216181920524</v>
      </c>
      <c r="S169" s="18">
        <f t="shared" si="146"/>
        <v>312.13957830339399</v>
      </c>
      <c r="T169" s="18">
        <f t="shared" si="146"/>
        <v>314.23091347802665</v>
      </c>
      <c r="U169" s="18">
        <f t="shared" si="146"/>
        <v>316.33626059832943</v>
      </c>
      <c r="V169" s="18">
        <f t="shared" si="146"/>
        <v>318.45571354433815</v>
      </c>
      <c r="W169" s="18">
        <f t="shared" si="146"/>
        <v>320.58936682508522</v>
      </c>
      <c r="X169" s="18">
        <f t="shared" si="146"/>
        <v>322.73731558281327</v>
      </c>
      <c r="Y169" s="18">
        <f t="shared" si="146"/>
        <v>324.8996555972181</v>
      </c>
      <c r="Z169" s="18">
        <f t="shared" si="146"/>
        <v>327.07648328971942</v>
      </c>
      <c r="AA169" s="18">
        <f t="shared" si="146"/>
        <v>329.26789572776062</v>
      </c>
      <c r="AB169" s="18">
        <f t="shared" si="146"/>
        <v>331.47399062913655</v>
      </c>
      <c r="AC169" s="18">
        <f t="shared" si="146"/>
        <v>333.69486636635173</v>
      </c>
      <c r="AD169" s="18">
        <f t="shared" si="146"/>
        <v>335.93062197100625</v>
      </c>
      <c r="AE169" s="18">
        <f t="shared" si="146"/>
        <v>338.18135713821204</v>
      </c>
      <c r="AF169" s="18">
        <f t="shared" si="146"/>
        <v>340.44717223103794</v>
      </c>
      <c r="AG169" s="18">
        <f t="shared" si="146"/>
        <v>342.72816828498588</v>
      </c>
      <c r="AH169" s="18">
        <f t="shared" si="146"/>
        <v>345.02444701249533</v>
      </c>
      <c r="AI169" s="18">
        <f t="shared" si="146"/>
        <v>347.33611080747897</v>
      </c>
      <c r="AJ169" s="18">
        <f t="shared" si="146"/>
        <v>349.6632627498891</v>
      </c>
      <c r="AK169" s="18">
        <f t="shared" si="146"/>
        <v>352.00600661031336</v>
      </c>
      <c r="AL169" s="18">
        <f t="shared" si="146"/>
        <v>354.36444685460236</v>
      </c>
      <c r="AM169" s="18">
        <f t="shared" si="146"/>
        <v>356.73868864852818</v>
      </c>
    </row>
    <row r="170" spans="1:39" s="61" customFormat="1" x14ac:dyDescent="0.25">
      <c r="A170" s="96"/>
      <c r="B170" s="96"/>
      <c r="C170" s="97"/>
      <c r="D170" s="141"/>
      <c r="E170" s="61" t="str">
        <f>Time!E$62</f>
        <v>Value of Time Esclation Factor</v>
      </c>
      <c r="F170" s="61">
        <f>Time!F$62</f>
        <v>0</v>
      </c>
      <c r="G170" s="61" t="str">
        <f>Time!G$62</f>
        <v>factor</v>
      </c>
      <c r="H170" s="61">
        <f>Time!H$62</f>
        <v>0</v>
      </c>
      <c r="I170" s="61">
        <f>Time!I$62</f>
        <v>0</v>
      </c>
      <c r="J170" s="61">
        <f>Time!J$62</f>
        <v>1</v>
      </c>
      <c r="K170" s="61">
        <f>Time!K$62</f>
        <v>1</v>
      </c>
      <c r="L170" s="61">
        <f>Time!L$62</f>
        <v>1</v>
      </c>
      <c r="M170" s="61">
        <f>Time!M$62</f>
        <v>1</v>
      </c>
      <c r="N170" s="61">
        <f>Time!N$62</f>
        <v>1</v>
      </c>
      <c r="O170" s="61">
        <f>Time!O$62</f>
        <v>1</v>
      </c>
      <c r="P170" s="61">
        <f>Time!P$62</f>
        <v>1</v>
      </c>
      <c r="Q170" s="61">
        <f>Time!Q$62</f>
        <v>1</v>
      </c>
      <c r="R170" s="61">
        <f>Time!R$62</f>
        <v>1</v>
      </c>
      <c r="S170" s="61">
        <f>Time!S$62</f>
        <v>1</v>
      </c>
      <c r="T170" s="61">
        <f>Time!T$62</f>
        <v>1</v>
      </c>
      <c r="U170" s="61">
        <f>Time!U$62</f>
        <v>1</v>
      </c>
      <c r="V170" s="61">
        <f>Time!V$62</f>
        <v>1</v>
      </c>
      <c r="W170" s="61">
        <f>Time!W$62</f>
        <v>1</v>
      </c>
      <c r="X170" s="61">
        <f>Time!X$62</f>
        <v>1</v>
      </c>
      <c r="Y170" s="61">
        <f>Time!Y$62</f>
        <v>1</v>
      </c>
      <c r="Z170" s="61">
        <f>Time!Z$62</f>
        <v>1</v>
      </c>
      <c r="AA170" s="61">
        <f>Time!AA$62</f>
        <v>1</v>
      </c>
      <c r="AB170" s="61">
        <f>Time!AB$62</f>
        <v>1</v>
      </c>
      <c r="AC170" s="61">
        <f>Time!AC$62</f>
        <v>1</v>
      </c>
      <c r="AD170" s="61">
        <f>Time!AD$62</f>
        <v>1</v>
      </c>
      <c r="AE170" s="61">
        <f>Time!AE$62</f>
        <v>1</v>
      </c>
      <c r="AF170" s="61">
        <f>Time!AF$62</f>
        <v>1</v>
      </c>
      <c r="AG170" s="61">
        <f>Time!AG$62</f>
        <v>1</v>
      </c>
      <c r="AH170" s="61">
        <f>Time!AH$62</f>
        <v>1</v>
      </c>
      <c r="AI170" s="61">
        <f>Time!AI$62</f>
        <v>1</v>
      </c>
      <c r="AJ170" s="61">
        <f>Time!AJ$62</f>
        <v>1</v>
      </c>
      <c r="AK170" s="61">
        <f>Time!AK$62</f>
        <v>1</v>
      </c>
      <c r="AL170" s="61">
        <f>Time!AL$62</f>
        <v>1</v>
      </c>
      <c r="AM170" s="61">
        <f>Time!AM$62</f>
        <v>1</v>
      </c>
    </row>
    <row r="171" spans="1:39" s="18" customFormat="1" x14ac:dyDescent="0.25">
      <c r="A171" s="42"/>
      <c r="B171" s="42"/>
      <c r="C171" s="43"/>
      <c r="D171" s="133"/>
      <c r="E171" s="18" t="s">
        <v>332</v>
      </c>
      <c r="G171" s="18" t="s">
        <v>226</v>
      </c>
      <c r="H171" s="18">
        <f>SUM(J171:AJ171)</f>
        <v>8667.6255994690819</v>
      </c>
      <c r="J171" s="18">
        <f t="shared" ref="J171:AJ171" si="147">$F168 * J169 * J170</f>
        <v>293.93291509387109</v>
      </c>
      <c r="K171" s="18">
        <f t="shared" si="147"/>
        <v>295.90226562500004</v>
      </c>
      <c r="L171" s="18">
        <f t="shared" si="147"/>
        <v>297.8848108046875</v>
      </c>
      <c r="M171" s="18">
        <f t="shared" si="147"/>
        <v>299.88063903707888</v>
      </c>
      <c r="N171" s="18">
        <f t="shared" si="147"/>
        <v>301.8898393186272</v>
      </c>
      <c r="O171" s="18">
        <f t="shared" si="147"/>
        <v>303.91250124206204</v>
      </c>
      <c r="P171" s="18">
        <f t="shared" si="147"/>
        <v>305.94871500038386</v>
      </c>
      <c r="Q171" s="18">
        <f t="shared" si="147"/>
        <v>307.99857139088635</v>
      </c>
      <c r="R171" s="18">
        <f t="shared" si="147"/>
        <v>310.06216181920524</v>
      </c>
      <c r="S171" s="18">
        <f t="shared" si="147"/>
        <v>312.13957830339399</v>
      </c>
      <c r="T171" s="18">
        <f t="shared" si="147"/>
        <v>314.23091347802665</v>
      </c>
      <c r="U171" s="18">
        <f t="shared" si="147"/>
        <v>316.33626059832943</v>
      </c>
      <c r="V171" s="18">
        <f t="shared" si="147"/>
        <v>318.45571354433815</v>
      </c>
      <c r="W171" s="18">
        <f t="shared" si="147"/>
        <v>320.58936682508522</v>
      </c>
      <c r="X171" s="18">
        <f t="shared" si="147"/>
        <v>322.73731558281327</v>
      </c>
      <c r="Y171" s="18">
        <f t="shared" si="147"/>
        <v>324.8996555972181</v>
      </c>
      <c r="Z171" s="18">
        <f t="shared" si="147"/>
        <v>327.07648328971942</v>
      </c>
      <c r="AA171" s="18">
        <f t="shared" si="147"/>
        <v>329.26789572776062</v>
      </c>
      <c r="AB171" s="18">
        <f t="shared" si="147"/>
        <v>331.47399062913655</v>
      </c>
      <c r="AC171" s="18">
        <f t="shared" si="147"/>
        <v>333.69486636635173</v>
      </c>
      <c r="AD171" s="18">
        <f t="shared" si="147"/>
        <v>335.93062197100625</v>
      </c>
      <c r="AE171" s="18">
        <f t="shared" si="147"/>
        <v>338.18135713821204</v>
      </c>
      <c r="AF171" s="18">
        <f t="shared" si="147"/>
        <v>340.44717223103794</v>
      </c>
      <c r="AG171" s="18">
        <f t="shared" si="147"/>
        <v>342.72816828498588</v>
      </c>
      <c r="AH171" s="18">
        <f t="shared" si="147"/>
        <v>345.02444701249533</v>
      </c>
      <c r="AI171" s="18">
        <f t="shared" si="147"/>
        <v>347.33611080747897</v>
      </c>
      <c r="AJ171" s="18">
        <f t="shared" si="147"/>
        <v>349.6632627498891</v>
      </c>
      <c r="AK171" s="18">
        <f t="shared" ref="AK171:AM171" si="148">$F168 * AK169 * AK170</f>
        <v>352.00600661031336</v>
      </c>
      <c r="AL171" s="18">
        <f t="shared" si="148"/>
        <v>354.36444685460236</v>
      </c>
      <c r="AM171" s="18">
        <f t="shared" si="148"/>
        <v>356.73868864852818</v>
      </c>
    </row>
    <row r="172" spans="1:39" s="18" customFormat="1" x14ac:dyDescent="0.25">
      <c r="A172" s="42"/>
      <c r="B172" s="42"/>
      <c r="C172" s="43"/>
      <c r="D172" s="133"/>
    </row>
    <row r="173" spans="1:39" s="80" customFormat="1" x14ac:dyDescent="0.25">
      <c r="A173" s="98"/>
      <c r="B173" s="98"/>
      <c r="C173" s="99"/>
      <c r="D173" s="140"/>
      <c r="E173" s="61" t="str">
        <f>InpC!E$73</f>
        <v>Truck Driver Value of Time</v>
      </c>
      <c r="F173" s="61">
        <f>InpC!F$73</f>
        <v>28.6</v>
      </c>
      <c r="G173" s="61" t="str">
        <f>InpC!G$73</f>
        <v>$/hour</v>
      </c>
    </row>
    <row r="174" spans="1:39" customFormat="1" x14ac:dyDescent="0.25">
      <c r="A174" s="42"/>
      <c r="B174" s="42"/>
      <c r="C174" s="43"/>
      <c r="D174" s="133"/>
      <c r="E174" s="17" t="str">
        <f>E171</f>
        <v>Total Truck Driver Time - Fatal - Other Crossings</v>
      </c>
      <c r="F174" s="17">
        <f t="shared" ref="F174:AJ174" si="149">F171</f>
        <v>0</v>
      </c>
      <c r="G174" s="17" t="str">
        <f t="shared" si="149"/>
        <v>hours</v>
      </c>
      <c r="H174" s="17">
        <f t="shared" si="149"/>
        <v>8667.6255994690819</v>
      </c>
      <c r="I174" s="17">
        <f t="shared" si="149"/>
        <v>0</v>
      </c>
      <c r="J174" s="17">
        <f t="shared" si="149"/>
        <v>293.93291509387109</v>
      </c>
      <c r="K174" s="17">
        <f t="shared" si="149"/>
        <v>295.90226562500004</v>
      </c>
      <c r="L174" s="17">
        <f t="shared" si="149"/>
        <v>297.8848108046875</v>
      </c>
      <c r="M174" s="17">
        <f t="shared" si="149"/>
        <v>299.88063903707888</v>
      </c>
      <c r="N174" s="17">
        <f t="shared" si="149"/>
        <v>301.8898393186272</v>
      </c>
      <c r="O174" s="17">
        <f t="shared" si="149"/>
        <v>303.91250124206204</v>
      </c>
      <c r="P174" s="17">
        <f t="shared" si="149"/>
        <v>305.94871500038386</v>
      </c>
      <c r="Q174" s="17">
        <f t="shared" si="149"/>
        <v>307.99857139088635</v>
      </c>
      <c r="R174" s="17">
        <f t="shared" si="149"/>
        <v>310.06216181920524</v>
      </c>
      <c r="S174" s="17">
        <f t="shared" si="149"/>
        <v>312.13957830339399</v>
      </c>
      <c r="T174" s="17">
        <f t="shared" si="149"/>
        <v>314.23091347802665</v>
      </c>
      <c r="U174" s="17">
        <f t="shared" si="149"/>
        <v>316.33626059832943</v>
      </c>
      <c r="V174" s="17">
        <f t="shared" si="149"/>
        <v>318.45571354433815</v>
      </c>
      <c r="W174" s="17">
        <f t="shared" si="149"/>
        <v>320.58936682508522</v>
      </c>
      <c r="X174" s="17">
        <f t="shared" si="149"/>
        <v>322.73731558281327</v>
      </c>
      <c r="Y174" s="17">
        <f t="shared" si="149"/>
        <v>324.8996555972181</v>
      </c>
      <c r="Z174" s="17">
        <f t="shared" si="149"/>
        <v>327.07648328971942</v>
      </c>
      <c r="AA174" s="17">
        <f t="shared" si="149"/>
        <v>329.26789572776062</v>
      </c>
      <c r="AB174" s="17">
        <f t="shared" si="149"/>
        <v>331.47399062913655</v>
      </c>
      <c r="AC174" s="17">
        <f t="shared" si="149"/>
        <v>333.69486636635173</v>
      </c>
      <c r="AD174" s="17">
        <f t="shared" si="149"/>
        <v>335.93062197100625</v>
      </c>
      <c r="AE174" s="17">
        <f t="shared" si="149"/>
        <v>338.18135713821204</v>
      </c>
      <c r="AF174" s="17">
        <f t="shared" si="149"/>
        <v>340.44717223103794</v>
      </c>
      <c r="AG174" s="17">
        <f t="shared" si="149"/>
        <v>342.72816828498588</v>
      </c>
      <c r="AH174" s="17">
        <f t="shared" si="149"/>
        <v>345.02444701249533</v>
      </c>
      <c r="AI174" s="17">
        <f t="shared" si="149"/>
        <v>347.33611080747897</v>
      </c>
      <c r="AJ174" s="17">
        <f t="shared" si="149"/>
        <v>349.6632627498891</v>
      </c>
      <c r="AK174" s="17">
        <f t="shared" ref="AK174:AM174" si="150">AK171</f>
        <v>352.00600661031336</v>
      </c>
      <c r="AL174" s="17">
        <f t="shared" si="150"/>
        <v>354.36444685460236</v>
      </c>
      <c r="AM174" s="17">
        <f t="shared" si="150"/>
        <v>356.73868864852818</v>
      </c>
    </row>
    <row r="175" spans="1:39" s="61" customFormat="1" x14ac:dyDescent="0.25">
      <c r="A175" s="96"/>
      <c r="B175" s="96"/>
      <c r="C175" s="97"/>
      <c r="D175" s="141"/>
      <c r="E175" s="61" t="str">
        <f>Time!E$62</f>
        <v>Value of Time Esclation Factor</v>
      </c>
      <c r="F175" s="61">
        <f>Time!F$62</f>
        <v>0</v>
      </c>
      <c r="G175" s="61" t="str">
        <f>Time!G$62</f>
        <v>factor</v>
      </c>
      <c r="H175" s="61">
        <f>Time!H$62</f>
        <v>0</v>
      </c>
      <c r="I175" s="61">
        <f>Time!I$62</f>
        <v>0</v>
      </c>
      <c r="J175" s="61">
        <f>Time!J$62</f>
        <v>1</v>
      </c>
      <c r="K175" s="61">
        <f>Time!K$62</f>
        <v>1</v>
      </c>
      <c r="L175" s="61">
        <f>Time!L$62</f>
        <v>1</v>
      </c>
      <c r="M175" s="61">
        <f>Time!M$62</f>
        <v>1</v>
      </c>
      <c r="N175" s="61">
        <f>Time!N$62</f>
        <v>1</v>
      </c>
      <c r="O175" s="61">
        <f>Time!O$62</f>
        <v>1</v>
      </c>
      <c r="P175" s="61">
        <f>Time!P$62</f>
        <v>1</v>
      </c>
      <c r="Q175" s="61">
        <f>Time!Q$62</f>
        <v>1</v>
      </c>
      <c r="R175" s="61">
        <f>Time!R$62</f>
        <v>1</v>
      </c>
      <c r="S175" s="61">
        <f>Time!S$62</f>
        <v>1</v>
      </c>
      <c r="T175" s="61">
        <f>Time!T$62</f>
        <v>1</v>
      </c>
      <c r="U175" s="61">
        <f>Time!U$62</f>
        <v>1</v>
      </c>
      <c r="V175" s="61">
        <f>Time!V$62</f>
        <v>1</v>
      </c>
      <c r="W175" s="61">
        <f>Time!W$62</f>
        <v>1</v>
      </c>
      <c r="X175" s="61">
        <f>Time!X$62</f>
        <v>1</v>
      </c>
      <c r="Y175" s="61">
        <f>Time!Y$62</f>
        <v>1</v>
      </c>
      <c r="Z175" s="61">
        <f>Time!Z$62</f>
        <v>1</v>
      </c>
      <c r="AA175" s="61">
        <f>Time!AA$62</f>
        <v>1</v>
      </c>
      <c r="AB175" s="61">
        <f>Time!AB$62</f>
        <v>1</v>
      </c>
      <c r="AC175" s="61">
        <f>Time!AC$62</f>
        <v>1</v>
      </c>
      <c r="AD175" s="61">
        <f>Time!AD$62</f>
        <v>1</v>
      </c>
      <c r="AE175" s="61">
        <f>Time!AE$62</f>
        <v>1</v>
      </c>
      <c r="AF175" s="61">
        <f>Time!AF$62</f>
        <v>1</v>
      </c>
      <c r="AG175" s="61">
        <f>Time!AG$62</f>
        <v>1</v>
      </c>
      <c r="AH175" s="61">
        <f>Time!AH$62</f>
        <v>1</v>
      </c>
      <c r="AI175" s="61">
        <f>Time!AI$62</f>
        <v>1</v>
      </c>
      <c r="AJ175" s="61">
        <f>Time!AJ$62</f>
        <v>1</v>
      </c>
      <c r="AK175" s="61">
        <f>Time!AK$62</f>
        <v>1</v>
      </c>
      <c r="AL175" s="61">
        <f>Time!AL$62</f>
        <v>1</v>
      </c>
      <c r="AM175" s="61">
        <f>Time!AM$62</f>
        <v>1</v>
      </c>
    </row>
    <row r="176" spans="1:39" customFormat="1" x14ac:dyDescent="0.25">
      <c r="A176" s="42"/>
      <c r="B176" s="42"/>
      <c r="C176" s="43"/>
      <c r="D176" s="133"/>
      <c r="E176" s="17" t="s">
        <v>333</v>
      </c>
      <c r="F176" s="17"/>
      <c r="G176" s="17" t="s">
        <v>84</v>
      </c>
      <c r="H176" s="17">
        <f>SUM(J176:AJ176)</f>
        <v>247894.09214481572</v>
      </c>
      <c r="I176" s="17"/>
      <c r="J176" s="18">
        <f t="shared" ref="J176:AJ176" si="151">$F173 * J174 * J175</f>
        <v>8406.4813716847129</v>
      </c>
      <c r="K176" s="18">
        <f t="shared" si="151"/>
        <v>8462.8047968750016</v>
      </c>
      <c r="L176" s="18">
        <f t="shared" si="151"/>
        <v>8519.5055890140629</v>
      </c>
      <c r="M176" s="18">
        <f t="shared" si="151"/>
        <v>8576.5862764604572</v>
      </c>
      <c r="N176" s="18">
        <f t="shared" si="151"/>
        <v>8634.049404512738</v>
      </c>
      <c r="O176" s="18">
        <f t="shared" si="151"/>
        <v>8691.8975355229741</v>
      </c>
      <c r="P176" s="18">
        <f t="shared" si="151"/>
        <v>8750.133249010978</v>
      </c>
      <c r="Q176" s="18">
        <f t="shared" si="151"/>
        <v>8808.7591417793501</v>
      </c>
      <c r="R176" s="18">
        <f t="shared" si="151"/>
        <v>8867.7778280292696</v>
      </c>
      <c r="S176" s="18">
        <f t="shared" si="151"/>
        <v>8927.1919394770684</v>
      </c>
      <c r="T176" s="18">
        <f t="shared" si="151"/>
        <v>8987.0041254715634</v>
      </c>
      <c r="U176" s="18">
        <f t="shared" si="151"/>
        <v>9047.2170531122229</v>
      </c>
      <c r="V176" s="18">
        <f t="shared" si="151"/>
        <v>9107.8334073680708</v>
      </c>
      <c r="W176" s="18">
        <f t="shared" si="151"/>
        <v>9168.8558911974378</v>
      </c>
      <c r="X176" s="18">
        <f t="shared" si="151"/>
        <v>9230.2872256684605</v>
      </c>
      <c r="Y176" s="18">
        <f t="shared" si="151"/>
        <v>9292.1301500804384</v>
      </c>
      <c r="Z176" s="18">
        <f t="shared" si="151"/>
        <v>9354.3874220859761</v>
      </c>
      <c r="AA176" s="18">
        <f t="shared" si="151"/>
        <v>9417.0618178139539</v>
      </c>
      <c r="AB176" s="18">
        <f t="shared" si="151"/>
        <v>9480.1561319933062</v>
      </c>
      <c r="AC176" s="18">
        <f t="shared" si="151"/>
        <v>9543.6731780776609</v>
      </c>
      <c r="AD176" s="18">
        <f t="shared" si="151"/>
        <v>9607.6157883707783</v>
      </c>
      <c r="AE176" s="18">
        <f t="shared" si="151"/>
        <v>9671.9868141528641</v>
      </c>
      <c r="AF176" s="18">
        <f t="shared" si="151"/>
        <v>9736.7891258076852</v>
      </c>
      <c r="AG176" s="18">
        <f t="shared" si="151"/>
        <v>9802.025612950596</v>
      </c>
      <c r="AH176" s="18">
        <f t="shared" si="151"/>
        <v>9867.6991845573666</v>
      </c>
      <c r="AI176" s="18">
        <f t="shared" si="151"/>
        <v>9933.8127690939</v>
      </c>
      <c r="AJ176" s="18">
        <f t="shared" si="151"/>
        <v>10000.369314646829</v>
      </c>
      <c r="AK176" s="18">
        <f t="shared" ref="AK176:AM176" si="152">$F173 * AK174 * AK175</f>
        <v>10067.371789054963</v>
      </c>
      <c r="AL176" s="18">
        <f t="shared" si="152"/>
        <v>10134.823180041629</v>
      </c>
      <c r="AM176" s="18">
        <f t="shared" si="152"/>
        <v>10202.726495347906</v>
      </c>
    </row>
    <row r="177" spans="1:39" x14ac:dyDescent="0.25">
      <c r="A177" s="42"/>
      <c r="B177" s="42"/>
      <c r="C177" s="43"/>
      <c r="D177" s="133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</row>
    <row r="178" spans="1:39" x14ac:dyDescent="0.25">
      <c r="A178" s="42"/>
      <c r="B178" s="42"/>
      <c r="C178" s="43"/>
      <c r="D178" s="133" t="s">
        <v>75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</row>
    <row r="179" spans="1:39" s="80" customFormat="1" x14ac:dyDescent="0.25">
      <c r="A179" s="98"/>
      <c r="B179" s="98"/>
      <c r="C179" s="99"/>
      <c r="D179" s="140"/>
      <c r="E179" s="61" t="str">
        <f>InpC!E$72</f>
        <v>Average Truck Occupany</v>
      </c>
      <c r="F179" s="61">
        <f>InpC!F$72</f>
        <v>1</v>
      </c>
      <c r="G179" s="61" t="str">
        <f>InpC!G$72</f>
        <v>person</v>
      </c>
    </row>
    <row r="180" spans="1:39" s="18" customFormat="1" x14ac:dyDescent="0.25">
      <c r="A180" s="42"/>
      <c r="B180" s="42"/>
      <c r="C180" s="43"/>
      <c r="D180" s="133"/>
      <c r="E180" s="18" t="str">
        <f>E$75</f>
        <v>Highway Diversion Time - Truck - Non-Fatal - Other Crossings</v>
      </c>
      <c r="F180" s="18">
        <f t="shared" ref="F180:AM180" si="153">F$75</f>
        <v>0</v>
      </c>
      <c r="G180" s="18" t="str">
        <f t="shared" si="153"/>
        <v>hours</v>
      </c>
      <c r="H180" s="18">
        <f t="shared" si="153"/>
        <v>1416.2786927237062</v>
      </c>
      <c r="I180" s="18">
        <f t="shared" si="153"/>
        <v>0</v>
      </c>
      <c r="J180" s="18">
        <f t="shared" si="153"/>
        <v>48.028254100305737</v>
      </c>
      <c r="K180" s="18">
        <f t="shared" si="153"/>
        <v>48.350043402777793</v>
      </c>
      <c r="L180" s="18">
        <f t="shared" si="153"/>
        <v>48.673988693576391</v>
      </c>
      <c r="M180" s="18">
        <f t="shared" si="153"/>
        <v>49.000104417823351</v>
      </c>
      <c r="N180" s="18">
        <f t="shared" si="153"/>
        <v>49.328405117422754</v>
      </c>
      <c r="O180" s="18">
        <f t="shared" si="153"/>
        <v>49.658905431709485</v>
      </c>
      <c r="P180" s="18">
        <f t="shared" si="153"/>
        <v>49.991620098101947</v>
      </c>
      <c r="Q180" s="18">
        <f t="shared" si="153"/>
        <v>50.326563952759216</v>
      </c>
      <c r="R180" s="18">
        <f t="shared" si="153"/>
        <v>50.663751931242693</v>
      </c>
      <c r="S180" s="18">
        <f t="shared" si="153"/>
        <v>51.003199069182024</v>
      </c>
      <c r="T180" s="18">
        <f t="shared" si="153"/>
        <v>51.344920502945541</v>
      </c>
      <c r="U180" s="18">
        <f t="shared" si="153"/>
        <v>51.688931470315275</v>
      </c>
      <c r="V180" s="18">
        <f t="shared" si="153"/>
        <v>52.035247311166373</v>
      </c>
      <c r="W180" s="18">
        <f t="shared" si="153"/>
        <v>52.38388346815119</v>
      </c>
      <c r="X180" s="18">
        <f t="shared" si="153"/>
        <v>52.734855487387797</v>
      </c>
      <c r="Y180" s="18">
        <f t="shared" si="153"/>
        <v>53.088179019153294</v>
      </c>
      <c r="Z180" s="18">
        <f t="shared" si="153"/>
        <v>53.443869818581611</v>
      </c>
      <c r="AA180" s="18">
        <f t="shared" si="153"/>
        <v>53.801943746366113</v>
      </c>
      <c r="AB180" s="18">
        <f t="shared" si="153"/>
        <v>54.162416769466766</v>
      </c>
      <c r="AC180" s="18">
        <f t="shared" si="153"/>
        <v>54.525304961822187</v>
      </c>
      <c r="AD180" s="18">
        <f t="shared" si="153"/>
        <v>54.890624505066384</v>
      </c>
      <c r="AE180" s="18">
        <f t="shared" si="153"/>
        <v>55.258391689250338</v>
      </c>
      <c r="AF180" s="18">
        <f t="shared" si="153"/>
        <v>55.6286229135683</v>
      </c>
      <c r="AG180" s="18">
        <f t="shared" si="153"/>
        <v>56.001334687089205</v>
      </c>
      <c r="AH180" s="18">
        <f t="shared" si="153"/>
        <v>56.376543629492701</v>
      </c>
      <c r="AI180" s="18">
        <f t="shared" si="153"/>
        <v>56.754266471810297</v>
      </c>
      <c r="AJ180" s="18">
        <f t="shared" si="153"/>
        <v>57.134520057171429</v>
      </c>
      <c r="AK180" s="18">
        <f t="shared" si="153"/>
        <v>57.517321341554478</v>
      </c>
      <c r="AL180" s="18">
        <f t="shared" si="153"/>
        <v>57.90268739454288</v>
      </c>
      <c r="AM180" s="18">
        <f t="shared" si="153"/>
        <v>58.290635400086316</v>
      </c>
    </row>
    <row r="181" spans="1:39" s="61" customFormat="1" x14ac:dyDescent="0.25">
      <c r="A181" s="96"/>
      <c r="B181" s="96"/>
      <c r="C181" s="97"/>
      <c r="D181" s="141"/>
      <c r="E181" s="61" t="str">
        <f>Time!E$62</f>
        <v>Value of Time Esclation Factor</v>
      </c>
      <c r="F181" s="61">
        <f>Time!F$62</f>
        <v>0</v>
      </c>
      <c r="G181" s="61" t="str">
        <f>Time!G$62</f>
        <v>factor</v>
      </c>
      <c r="H181" s="61">
        <f>Time!H$62</f>
        <v>0</v>
      </c>
      <c r="I181" s="61">
        <f>Time!I$62</f>
        <v>0</v>
      </c>
      <c r="J181" s="61">
        <f>Time!J$62</f>
        <v>1</v>
      </c>
      <c r="K181" s="61">
        <f>Time!K$62</f>
        <v>1</v>
      </c>
      <c r="L181" s="61">
        <f>Time!L$62</f>
        <v>1</v>
      </c>
      <c r="M181" s="61">
        <f>Time!M$62</f>
        <v>1</v>
      </c>
      <c r="N181" s="61">
        <f>Time!N$62</f>
        <v>1</v>
      </c>
      <c r="O181" s="61">
        <f>Time!O$62</f>
        <v>1</v>
      </c>
      <c r="P181" s="61">
        <f>Time!P$62</f>
        <v>1</v>
      </c>
      <c r="Q181" s="61">
        <f>Time!Q$62</f>
        <v>1</v>
      </c>
      <c r="R181" s="61">
        <f>Time!R$62</f>
        <v>1</v>
      </c>
      <c r="S181" s="61">
        <f>Time!S$62</f>
        <v>1</v>
      </c>
      <c r="T181" s="61">
        <f>Time!T$62</f>
        <v>1</v>
      </c>
      <c r="U181" s="61">
        <f>Time!U$62</f>
        <v>1</v>
      </c>
      <c r="V181" s="61">
        <f>Time!V$62</f>
        <v>1</v>
      </c>
      <c r="W181" s="61">
        <f>Time!W$62</f>
        <v>1</v>
      </c>
      <c r="X181" s="61">
        <f>Time!X$62</f>
        <v>1</v>
      </c>
      <c r="Y181" s="61">
        <f>Time!Y$62</f>
        <v>1</v>
      </c>
      <c r="Z181" s="61">
        <f>Time!Z$62</f>
        <v>1</v>
      </c>
      <c r="AA181" s="61">
        <f>Time!AA$62</f>
        <v>1</v>
      </c>
      <c r="AB181" s="61">
        <f>Time!AB$62</f>
        <v>1</v>
      </c>
      <c r="AC181" s="61">
        <f>Time!AC$62</f>
        <v>1</v>
      </c>
      <c r="AD181" s="61">
        <f>Time!AD$62</f>
        <v>1</v>
      </c>
      <c r="AE181" s="61">
        <f>Time!AE$62</f>
        <v>1</v>
      </c>
      <c r="AF181" s="61">
        <f>Time!AF$62</f>
        <v>1</v>
      </c>
      <c r="AG181" s="61">
        <f>Time!AG$62</f>
        <v>1</v>
      </c>
      <c r="AH181" s="61">
        <f>Time!AH$62</f>
        <v>1</v>
      </c>
      <c r="AI181" s="61">
        <f>Time!AI$62</f>
        <v>1</v>
      </c>
      <c r="AJ181" s="61">
        <f>Time!AJ$62</f>
        <v>1</v>
      </c>
      <c r="AK181" s="61">
        <f>Time!AK$62</f>
        <v>1</v>
      </c>
      <c r="AL181" s="61">
        <f>Time!AL$62</f>
        <v>1</v>
      </c>
      <c r="AM181" s="61">
        <f>Time!AM$62</f>
        <v>1</v>
      </c>
    </row>
    <row r="182" spans="1:39" s="18" customFormat="1" x14ac:dyDescent="0.25">
      <c r="A182" s="42"/>
      <c r="B182" s="42"/>
      <c r="C182" s="43"/>
      <c r="D182" s="133"/>
      <c r="E182" s="18" t="s">
        <v>332</v>
      </c>
      <c r="G182" s="18" t="s">
        <v>226</v>
      </c>
      <c r="H182" s="18">
        <f>SUM(J182:AJ182)</f>
        <v>1416.2786927237062</v>
      </c>
      <c r="J182" s="18">
        <f t="shared" ref="J182:AJ182" si="154">$F179 * J180 * J181</f>
        <v>48.028254100305737</v>
      </c>
      <c r="K182" s="18">
        <f t="shared" si="154"/>
        <v>48.350043402777793</v>
      </c>
      <c r="L182" s="18">
        <f t="shared" si="154"/>
        <v>48.673988693576391</v>
      </c>
      <c r="M182" s="18">
        <f t="shared" si="154"/>
        <v>49.000104417823351</v>
      </c>
      <c r="N182" s="18">
        <f t="shared" si="154"/>
        <v>49.328405117422754</v>
      </c>
      <c r="O182" s="18">
        <f t="shared" si="154"/>
        <v>49.658905431709485</v>
      </c>
      <c r="P182" s="18">
        <f t="shared" si="154"/>
        <v>49.991620098101947</v>
      </c>
      <c r="Q182" s="18">
        <f t="shared" si="154"/>
        <v>50.326563952759216</v>
      </c>
      <c r="R182" s="18">
        <f t="shared" si="154"/>
        <v>50.663751931242693</v>
      </c>
      <c r="S182" s="18">
        <f t="shared" si="154"/>
        <v>51.003199069182024</v>
      </c>
      <c r="T182" s="18">
        <f t="shared" si="154"/>
        <v>51.344920502945541</v>
      </c>
      <c r="U182" s="18">
        <f t="shared" si="154"/>
        <v>51.688931470315275</v>
      </c>
      <c r="V182" s="18">
        <f t="shared" si="154"/>
        <v>52.035247311166373</v>
      </c>
      <c r="W182" s="18">
        <f t="shared" si="154"/>
        <v>52.38388346815119</v>
      </c>
      <c r="X182" s="18">
        <f t="shared" si="154"/>
        <v>52.734855487387797</v>
      </c>
      <c r="Y182" s="18">
        <f t="shared" si="154"/>
        <v>53.088179019153294</v>
      </c>
      <c r="Z182" s="18">
        <f t="shared" si="154"/>
        <v>53.443869818581611</v>
      </c>
      <c r="AA182" s="18">
        <f t="shared" si="154"/>
        <v>53.801943746366113</v>
      </c>
      <c r="AB182" s="18">
        <f t="shared" si="154"/>
        <v>54.162416769466766</v>
      </c>
      <c r="AC182" s="18">
        <f t="shared" si="154"/>
        <v>54.525304961822187</v>
      </c>
      <c r="AD182" s="18">
        <f t="shared" si="154"/>
        <v>54.890624505066384</v>
      </c>
      <c r="AE182" s="18">
        <f t="shared" si="154"/>
        <v>55.258391689250338</v>
      </c>
      <c r="AF182" s="18">
        <f t="shared" si="154"/>
        <v>55.6286229135683</v>
      </c>
      <c r="AG182" s="18">
        <f t="shared" si="154"/>
        <v>56.001334687089205</v>
      </c>
      <c r="AH182" s="18">
        <f t="shared" si="154"/>
        <v>56.376543629492701</v>
      </c>
      <c r="AI182" s="18">
        <f t="shared" si="154"/>
        <v>56.754266471810297</v>
      </c>
      <c r="AJ182" s="18">
        <f t="shared" si="154"/>
        <v>57.134520057171429</v>
      </c>
      <c r="AK182" s="18">
        <f t="shared" ref="AK182:AM182" si="155">$F179 * AK180 * AK181</f>
        <v>57.517321341554478</v>
      </c>
      <c r="AL182" s="18">
        <f t="shared" si="155"/>
        <v>57.90268739454288</v>
      </c>
      <c r="AM182" s="18">
        <f t="shared" si="155"/>
        <v>58.290635400086316</v>
      </c>
    </row>
    <row r="183" spans="1:39" s="18" customFormat="1" x14ac:dyDescent="0.25">
      <c r="A183" s="42"/>
      <c r="B183" s="42"/>
      <c r="C183" s="43"/>
      <c r="D183" s="133"/>
    </row>
    <row r="184" spans="1:39" s="80" customFormat="1" x14ac:dyDescent="0.25">
      <c r="A184" s="98"/>
      <c r="B184" s="98"/>
      <c r="C184" s="99"/>
      <c r="D184" s="140"/>
      <c r="E184" s="61" t="str">
        <f>InpC!E$73</f>
        <v>Truck Driver Value of Time</v>
      </c>
      <c r="F184" s="61">
        <f>InpC!F$73</f>
        <v>28.6</v>
      </c>
      <c r="G184" s="61" t="str">
        <f>InpC!G$73</f>
        <v>$/hour</v>
      </c>
    </row>
    <row r="185" spans="1:39" customFormat="1" x14ac:dyDescent="0.25">
      <c r="A185" s="42"/>
      <c r="B185" s="42"/>
      <c r="C185" s="43"/>
      <c r="D185" s="133"/>
      <c r="E185" s="17" t="str">
        <f>E182</f>
        <v>Total Truck Driver Time - Fatal - Other Crossings</v>
      </c>
      <c r="F185" s="17">
        <f t="shared" ref="F185:AJ185" si="156">F182</f>
        <v>0</v>
      </c>
      <c r="G185" s="17" t="str">
        <f t="shared" si="156"/>
        <v>hours</v>
      </c>
      <c r="H185" s="17">
        <f t="shared" si="156"/>
        <v>1416.2786927237062</v>
      </c>
      <c r="I185" s="17">
        <f t="shared" si="156"/>
        <v>0</v>
      </c>
      <c r="J185" s="17">
        <f t="shared" si="156"/>
        <v>48.028254100305737</v>
      </c>
      <c r="K185" s="17">
        <f t="shared" si="156"/>
        <v>48.350043402777793</v>
      </c>
      <c r="L185" s="17">
        <f t="shared" si="156"/>
        <v>48.673988693576391</v>
      </c>
      <c r="M185" s="17">
        <f t="shared" si="156"/>
        <v>49.000104417823351</v>
      </c>
      <c r="N185" s="17">
        <f t="shared" si="156"/>
        <v>49.328405117422754</v>
      </c>
      <c r="O185" s="17">
        <f t="shared" si="156"/>
        <v>49.658905431709485</v>
      </c>
      <c r="P185" s="17">
        <f t="shared" si="156"/>
        <v>49.991620098101947</v>
      </c>
      <c r="Q185" s="17">
        <f t="shared" si="156"/>
        <v>50.326563952759216</v>
      </c>
      <c r="R185" s="17">
        <f t="shared" si="156"/>
        <v>50.663751931242693</v>
      </c>
      <c r="S185" s="17">
        <f t="shared" si="156"/>
        <v>51.003199069182024</v>
      </c>
      <c r="T185" s="17">
        <f t="shared" si="156"/>
        <v>51.344920502945541</v>
      </c>
      <c r="U185" s="17">
        <f t="shared" si="156"/>
        <v>51.688931470315275</v>
      </c>
      <c r="V185" s="17">
        <f t="shared" si="156"/>
        <v>52.035247311166373</v>
      </c>
      <c r="W185" s="17">
        <f t="shared" si="156"/>
        <v>52.38388346815119</v>
      </c>
      <c r="X185" s="17">
        <f t="shared" si="156"/>
        <v>52.734855487387797</v>
      </c>
      <c r="Y185" s="17">
        <f t="shared" si="156"/>
        <v>53.088179019153294</v>
      </c>
      <c r="Z185" s="17">
        <f t="shared" si="156"/>
        <v>53.443869818581611</v>
      </c>
      <c r="AA185" s="17">
        <f t="shared" si="156"/>
        <v>53.801943746366113</v>
      </c>
      <c r="AB185" s="17">
        <f t="shared" si="156"/>
        <v>54.162416769466766</v>
      </c>
      <c r="AC185" s="17">
        <f t="shared" si="156"/>
        <v>54.525304961822187</v>
      </c>
      <c r="AD185" s="17">
        <f t="shared" si="156"/>
        <v>54.890624505066384</v>
      </c>
      <c r="AE185" s="17">
        <f t="shared" si="156"/>
        <v>55.258391689250338</v>
      </c>
      <c r="AF185" s="17">
        <f t="shared" si="156"/>
        <v>55.6286229135683</v>
      </c>
      <c r="AG185" s="17">
        <f t="shared" si="156"/>
        <v>56.001334687089205</v>
      </c>
      <c r="AH185" s="17">
        <f t="shared" si="156"/>
        <v>56.376543629492701</v>
      </c>
      <c r="AI185" s="17">
        <f t="shared" si="156"/>
        <v>56.754266471810297</v>
      </c>
      <c r="AJ185" s="17">
        <f t="shared" si="156"/>
        <v>57.134520057171429</v>
      </c>
      <c r="AK185" s="17">
        <f t="shared" ref="AK185:AM185" si="157">AK182</f>
        <v>57.517321341554478</v>
      </c>
      <c r="AL185" s="17">
        <f t="shared" si="157"/>
        <v>57.90268739454288</v>
      </c>
      <c r="AM185" s="17">
        <f t="shared" si="157"/>
        <v>58.290635400086316</v>
      </c>
    </row>
    <row r="186" spans="1:39" s="61" customFormat="1" x14ac:dyDescent="0.25">
      <c r="A186" s="96"/>
      <c r="B186" s="96"/>
      <c r="C186" s="97"/>
      <c r="D186" s="141"/>
      <c r="E186" s="61" t="str">
        <f>Time!E$62</f>
        <v>Value of Time Esclation Factor</v>
      </c>
      <c r="F186" s="61">
        <f>Time!F$62</f>
        <v>0</v>
      </c>
      <c r="G186" s="61" t="str">
        <f>Time!G$62</f>
        <v>factor</v>
      </c>
      <c r="H186" s="61">
        <f>Time!H$62</f>
        <v>0</v>
      </c>
      <c r="I186" s="61">
        <f>Time!I$62</f>
        <v>0</v>
      </c>
      <c r="J186" s="61">
        <f>Time!J$62</f>
        <v>1</v>
      </c>
      <c r="K186" s="61">
        <f>Time!K$62</f>
        <v>1</v>
      </c>
      <c r="L186" s="61">
        <f>Time!L$62</f>
        <v>1</v>
      </c>
      <c r="M186" s="61">
        <f>Time!M$62</f>
        <v>1</v>
      </c>
      <c r="N186" s="61">
        <f>Time!N$62</f>
        <v>1</v>
      </c>
      <c r="O186" s="61">
        <f>Time!O$62</f>
        <v>1</v>
      </c>
      <c r="P186" s="61">
        <f>Time!P$62</f>
        <v>1</v>
      </c>
      <c r="Q186" s="61">
        <f>Time!Q$62</f>
        <v>1</v>
      </c>
      <c r="R186" s="61">
        <f>Time!R$62</f>
        <v>1</v>
      </c>
      <c r="S186" s="61">
        <f>Time!S$62</f>
        <v>1</v>
      </c>
      <c r="T186" s="61">
        <f>Time!T$62</f>
        <v>1</v>
      </c>
      <c r="U186" s="61">
        <f>Time!U$62</f>
        <v>1</v>
      </c>
      <c r="V186" s="61">
        <f>Time!V$62</f>
        <v>1</v>
      </c>
      <c r="W186" s="61">
        <f>Time!W$62</f>
        <v>1</v>
      </c>
      <c r="X186" s="61">
        <f>Time!X$62</f>
        <v>1</v>
      </c>
      <c r="Y186" s="61">
        <f>Time!Y$62</f>
        <v>1</v>
      </c>
      <c r="Z186" s="61">
        <f>Time!Z$62</f>
        <v>1</v>
      </c>
      <c r="AA186" s="61">
        <f>Time!AA$62</f>
        <v>1</v>
      </c>
      <c r="AB186" s="61">
        <f>Time!AB$62</f>
        <v>1</v>
      </c>
      <c r="AC186" s="61">
        <f>Time!AC$62</f>
        <v>1</v>
      </c>
      <c r="AD186" s="61">
        <f>Time!AD$62</f>
        <v>1</v>
      </c>
      <c r="AE186" s="61">
        <f>Time!AE$62</f>
        <v>1</v>
      </c>
      <c r="AF186" s="61">
        <f>Time!AF$62</f>
        <v>1</v>
      </c>
      <c r="AG186" s="61">
        <f>Time!AG$62</f>
        <v>1</v>
      </c>
      <c r="AH186" s="61">
        <f>Time!AH$62</f>
        <v>1</v>
      </c>
      <c r="AI186" s="61">
        <f>Time!AI$62</f>
        <v>1</v>
      </c>
      <c r="AJ186" s="61">
        <f>Time!AJ$62</f>
        <v>1</v>
      </c>
      <c r="AK186" s="61">
        <f>Time!AK$62</f>
        <v>1</v>
      </c>
      <c r="AL186" s="61">
        <f>Time!AL$62</f>
        <v>1</v>
      </c>
      <c r="AM186" s="61">
        <f>Time!AM$62</f>
        <v>1</v>
      </c>
    </row>
    <row r="187" spans="1:39" customFormat="1" x14ac:dyDescent="0.25">
      <c r="A187" s="42"/>
      <c r="B187" s="42"/>
      <c r="C187" s="43"/>
      <c r="D187" s="133"/>
      <c r="E187" s="17" t="s">
        <v>331</v>
      </c>
      <c r="F187" s="17"/>
      <c r="G187" s="17" t="s">
        <v>84</v>
      </c>
      <c r="H187" s="17">
        <f>SUM(J187:AJ187)</f>
        <v>40505.570611897994</v>
      </c>
      <c r="I187" s="17"/>
      <c r="J187" s="18">
        <f t="shared" ref="J187:AJ187" si="158">$F184 * J185 * J186</f>
        <v>1373.6080672687442</v>
      </c>
      <c r="K187" s="18">
        <f t="shared" si="158"/>
        <v>1382.8112413194449</v>
      </c>
      <c r="L187" s="18">
        <f t="shared" si="158"/>
        <v>1392.0760766362848</v>
      </c>
      <c r="M187" s="18">
        <f t="shared" si="158"/>
        <v>1401.4029863497478</v>
      </c>
      <c r="N187" s="18">
        <f t="shared" si="158"/>
        <v>1410.7923863582907</v>
      </c>
      <c r="O187" s="18">
        <f t="shared" si="158"/>
        <v>1420.2446953468914</v>
      </c>
      <c r="P187" s="18">
        <f t="shared" si="158"/>
        <v>1429.7603348057157</v>
      </c>
      <c r="Q187" s="18">
        <f t="shared" si="158"/>
        <v>1439.3397290489136</v>
      </c>
      <c r="R187" s="18">
        <f t="shared" si="158"/>
        <v>1448.9833052335412</v>
      </c>
      <c r="S187" s="18">
        <f t="shared" si="158"/>
        <v>1458.6914933786059</v>
      </c>
      <c r="T187" s="18">
        <f t="shared" si="158"/>
        <v>1468.4647263842426</v>
      </c>
      <c r="U187" s="18">
        <f t="shared" si="158"/>
        <v>1478.3034400510169</v>
      </c>
      <c r="V187" s="18">
        <f t="shared" si="158"/>
        <v>1488.2080730993584</v>
      </c>
      <c r="W187" s="18">
        <f t="shared" si="158"/>
        <v>1498.179067189124</v>
      </c>
      <c r="X187" s="18">
        <f t="shared" si="158"/>
        <v>1508.2168669392911</v>
      </c>
      <c r="Y187" s="18">
        <f t="shared" si="158"/>
        <v>1518.3219199477842</v>
      </c>
      <c r="Z187" s="18">
        <f t="shared" si="158"/>
        <v>1528.4946768114341</v>
      </c>
      <c r="AA187" s="18">
        <f t="shared" si="158"/>
        <v>1538.7355911460709</v>
      </c>
      <c r="AB187" s="18">
        <f t="shared" si="158"/>
        <v>1549.0451196067495</v>
      </c>
      <c r="AC187" s="18">
        <f t="shared" si="158"/>
        <v>1559.4237219081147</v>
      </c>
      <c r="AD187" s="18">
        <f t="shared" si="158"/>
        <v>1569.8718608448987</v>
      </c>
      <c r="AE187" s="18">
        <f t="shared" si="158"/>
        <v>1580.3900023125598</v>
      </c>
      <c r="AF187" s="18">
        <f t="shared" si="158"/>
        <v>1590.9786153280534</v>
      </c>
      <c r="AG187" s="18">
        <f t="shared" si="158"/>
        <v>1601.6381720507513</v>
      </c>
      <c r="AH187" s="18">
        <f t="shared" si="158"/>
        <v>1612.3691478034914</v>
      </c>
      <c r="AI187" s="18">
        <f t="shared" si="158"/>
        <v>1623.1720210937747</v>
      </c>
      <c r="AJ187" s="18">
        <f t="shared" si="158"/>
        <v>1634.047273635103</v>
      </c>
      <c r="AK187" s="18">
        <f t="shared" ref="AK187:AM187" si="159">$F184 * AK185 * AK186</f>
        <v>1644.9953903684582</v>
      </c>
      <c r="AL187" s="18">
        <f t="shared" si="159"/>
        <v>1656.0168594839265</v>
      </c>
      <c r="AM187" s="18">
        <f t="shared" si="159"/>
        <v>1667.1121724424688</v>
      </c>
    </row>
    <row r="188" spans="1:39" x14ac:dyDescent="0.25">
      <c r="A188" s="42"/>
      <c r="B188" s="42"/>
      <c r="C188" s="43"/>
      <c r="D188" s="133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</row>
    <row r="189" spans="1:39" x14ac:dyDescent="0.25">
      <c r="A189" s="42"/>
      <c r="B189" s="42"/>
      <c r="C189" s="43"/>
      <c r="D189" s="133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</row>
    <row r="190" spans="1:39" x14ac:dyDescent="0.25">
      <c r="A190" s="42"/>
      <c r="B190" s="42" t="s">
        <v>352</v>
      </c>
      <c r="C190" s="43"/>
      <c r="D190" s="133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</row>
    <row r="191" spans="1:39" x14ac:dyDescent="0.25">
      <c r="A191" s="42"/>
      <c r="B191" s="42"/>
      <c r="C191" s="43"/>
      <c r="D191" s="133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</row>
    <row r="192" spans="1:39" x14ac:dyDescent="0.25">
      <c r="A192" s="42"/>
      <c r="B192" s="42"/>
      <c r="C192" s="43" t="s">
        <v>354</v>
      </c>
      <c r="D192" s="133"/>
    </row>
    <row r="193" spans="1:39" x14ac:dyDescent="0.25">
      <c r="A193" s="42"/>
      <c r="B193" s="42"/>
      <c r="C193" s="43"/>
      <c r="D193" s="133"/>
    </row>
    <row r="194" spans="1:39" x14ac:dyDescent="0.25">
      <c r="A194" s="42"/>
      <c r="B194" s="42"/>
      <c r="C194" s="43"/>
      <c r="D194" s="133" t="s">
        <v>68</v>
      </c>
    </row>
    <row r="195" spans="1:39" customFormat="1" x14ac:dyDescent="0.25">
      <c r="A195" s="42"/>
      <c r="B195" s="42"/>
      <c r="C195" s="43"/>
      <c r="D195" s="133"/>
      <c r="E195" s="38" t="str">
        <f>InpC!E$79</f>
        <v>Truck Cargo Value per Ton</v>
      </c>
      <c r="F195" s="38">
        <f>InpC!F$79</f>
        <v>1800</v>
      </c>
      <c r="G195" s="38" t="str">
        <f>InpC!G$79</f>
        <v>$/ton</v>
      </c>
      <c r="H195" s="17"/>
      <c r="I195" s="17"/>
    </row>
    <row r="196" spans="1:39" customFormat="1" x14ac:dyDescent="0.25">
      <c r="A196" s="42"/>
      <c r="B196" s="42"/>
      <c r="C196" s="43"/>
      <c r="D196" s="133"/>
      <c r="E196" s="38" t="str">
        <f>InpC!E$80</f>
        <v>Truck Capacity</v>
      </c>
      <c r="F196" s="38">
        <f>InpC!F$80</f>
        <v>20</v>
      </c>
      <c r="G196" s="38" t="str">
        <f>InpC!G$80</f>
        <v>tons/truck</v>
      </c>
      <c r="H196" s="17"/>
      <c r="I196" s="17"/>
    </row>
    <row r="197" spans="1:39" s="89" customFormat="1" x14ac:dyDescent="0.25">
      <c r="A197" s="137"/>
      <c r="B197" s="137"/>
      <c r="C197" s="138"/>
      <c r="D197" s="139"/>
      <c r="E197" s="126" t="str">
        <f>InpC!E$81</f>
        <v>Congestion Cost of Cargo</v>
      </c>
      <c r="F197" s="126">
        <f>InpC!F$81</f>
        <v>4.0000000000000001E-3</v>
      </c>
      <c r="G197" s="126" t="str">
        <f>InpC!G$81</f>
        <v>pct/hour</v>
      </c>
      <c r="H197" s="129"/>
      <c r="I197" s="129"/>
    </row>
    <row r="198" spans="1:39" customFormat="1" x14ac:dyDescent="0.25">
      <c r="A198" s="42"/>
      <c r="B198" s="42"/>
      <c r="C198" s="43"/>
      <c r="D198" s="133"/>
      <c r="E198" s="17" t="str">
        <f t="shared" ref="E198:AJ198" si="160">E22</f>
        <v>Highway Diversion Time - Trucks - Fatal - Montebello Blvd</v>
      </c>
      <c r="F198" s="17">
        <f t="shared" si="160"/>
        <v>0</v>
      </c>
      <c r="G198" s="17" t="str">
        <f t="shared" si="160"/>
        <v>hours</v>
      </c>
      <c r="H198" s="17">
        <f t="shared" si="160"/>
        <v>6108.5890591326634</v>
      </c>
      <c r="I198" s="17">
        <f t="shared" si="160"/>
        <v>0</v>
      </c>
      <c r="J198" s="17">
        <f t="shared" si="160"/>
        <v>207.15193205522999</v>
      </c>
      <c r="K198" s="17">
        <f t="shared" si="160"/>
        <v>208.53985000000006</v>
      </c>
      <c r="L198" s="17">
        <f t="shared" si="160"/>
        <v>209.93706699499998</v>
      </c>
      <c r="M198" s="17">
        <f t="shared" si="160"/>
        <v>211.34364534386651</v>
      </c>
      <c r="N198" s="17">
        <f t="shared" si="160"/>
        <v>212.7596477676704</v>
      </c>
      <c r="O198" s="17">
        <f t="shared" si="160"/>
        <v>214.18513740771377</v>
      </c>
      <c r="P198" s="17">
        <f t="shared" si="160"/>
        <v>215.62017782834542</v>
      </c>
      <c r="Q198" s="17">
        <f t="shared" si="160"/>
        <v>217.06483301979534</v>
      </c>
      <c r="R198" s="17">
        <f t="shared" si="160"/>
        <v>218.51916740102797</v>
      </c>
      <c r="S198" s="17">
        <f t="shared" si="160"/>
        <v>219.98324582261478</v>
      </c>
      <c r="T198" s="17">
        <f t="shared" si="160"/>
        <v>221.45713356962631</v>
      </c>
      <c r="U198" s="17">
        <f t="shared" si="160"/>
        <v>222.94089636454282</v>
      </c>
      <c r="V198" s="17">
        <f t="shared" si="160"/>
        <v>224.43460037018525</v>
      </c>
      <c r="W198" s="17">
        <f t="shared" si="160"/>
        <v>225.93831219266548</v>
      </c>
      <c r="X198" s="17">
        <f t="shared" si="160"/>
        <v>227.4520988843563</v>
      </c>
      <c r="Y198" s="17">
        <f t="shared" si="160"/>
        <v>228.97602794688149</v>
      </c>
      <c r="Z198" s="17">
        <f t="shared" si="160"/>
        <v>230.51016733412558</v>
      </c>
      <c r="AA198" s="17">
        <f t="shared" si="160"/>
        <v>232.0545854552642</v>
      </c>
      <c r="AB198" s="17">
        <f t="shared" si="160"/>
        <v>233.60935117781446</v>
      </c>
      <c r="AC198" s="17">
        <f t="shared" si="160"/>
        <v>235.17453383070577</v>
      </c>
      <c r="AD198" s="17">
        <f t="shared" si="160"/>
        <v>236.7502032073715</v>
      </c>
      <c r="AE198" s="17">
        <f t="shared" si="160"/>
        <v>238.33642956886089</v>
      </c>
      <c r="AF198" s="17">
        <f t="shared" si="160"/>
        <v>239.9332836469722</v>
      </c>
      <c r="AG198" s="17">
        <f t="shared" si="160"/>
        <v>241.54083664740691</v>
      </c>
      <c r="AH198" s="17">
        <f t="shared" si="160"/>
        <v>243.15916025294453</v>
      </c>
      <c r="AI198" s="17">
        <f t="shared" si="160"/>
        <v>244.78832662663922</v>
      </c>
      <c r="AJ198" s="17">
        <f t="shared" si="160"/>
        <v>246.42840841503769</v>
      </c>
      <c r="AK198" s="17">
        <f t="shared" ref="AK198:AM198" si="161">AK22</f>
        <v>248.07947875141843</v>
      </c>
      <c r="AL198" s="17">
        <f t="shared" si="161"/>
        <v>249.74161125905289</v>
      </c>
      <c r="AM198" s="17">
        <f t="shared" si="161"/>
        <v>251.41488005448855</v>
      </c>
    </row>
    <row r="199" spans="1:39" customFormat="1" x14ac:dyDescent="0.25">
      <c r="A199" s="42"/>
      <c r="B199" s="42"/>
      <c r="C199" s="43"/>
      <c r="D199" s="133"/>
      <c r="E199" s="17" t="s">
        <v>357</v>
      </c>
      <c r="F199" s="17"/>
      <c r="G199" s="17" t="s">
        <v>84</v>
      </c>
      <c r="H199" s="17">
        <f>SUM(J199:AJ199)</f>
        <v>879636.82451510383</v>
      </c>
      <c r="I199" s="17"/>
      <c r="J199">
        <f t="shared" ref="J199:AJ199" si="162">$F195 * $F196 * $F197 * J198</f>
        <v>29829.878215953118</v>
      </c>
      <c r="K199">
        <f t="shared" si="162"/>
        <v>30029.738400000009</v>
      </c>
      <c r="L199">
        <f t="shared" si="162"/>
        <v>30230.937647279996</v>
      </c>
      <c r="M199">
        <f t="shared" si="162"/>
        <v>30433.484929516777</v>
      </c>
      <c r="N199">
        <f t="shared" si="162"/>
        <v>30637.389278544539</v>
      </c>
      <c r="O199">
        <f t="shared" si="162"/>
        <v>30842.659786710781</v>
      </c>
      <c r="P199">
        <f t="shared" si="162"/>
        <v>31049.305607281742</v>
      </c>
      <c r="Q199">
        <f t="shared" si="162"/>
        <v>31257.335954850529</v>
      </c>
      <c r="R199">
        <f t="shared" si="162"/>
        <v>31466.760105748028</v>
      </c>
      <c r="S199">
        <f t="shared" si="162"/>
        <v>31677.587398456526</v>
      </c>
      <c r="T199">
        <f t="shared" si="162"/>
        <v>31889.82723402619</v>
      </c>
      <c r="U199">
        <f t="shared" si="162"/>
        <v>32103.489076494167</v>
      </c>
      <c r="V199">
        <f t="shared" si="162"/>
        <v>32318.582453306677</v>
      </c>
      <c r="W199">
        <f t="shared" si="162"/>
        <v>32535.11695574383</v>
      </c>
      <c r="X199">
        <f t="shared" si="162"/>
        <v>32753.102239347307</v>
      </c>
      <c r="Y199">
        <f t="shared" si="162"/>
        <v>32972.548024350937</v>
      </c>
      <c r="Z199">
        <f t="shared" si="162"/>
        <v>33193.464096114083</v>
      </c>
      <c r="AA199">
        <f t="shared" si="162"/>
        <v>33415.860305558046</v>
      </c>
      <c r="AB199">
        <f t="shared" si="162"/>
        <v>33639.746569605282</v>
      </c>
      <c r="AC199">
        <f t="shared" si="162"/>
        <v>33865.13287162163</v>
      </c>
      <c r="AD199">
        <f t="shared" si="162"/>
        <v>34092.029261861499</v>
      </c>
      <c r="AE199">
        <f t="shared" si="162"/>
        <v>34320.445857915969</v>
      </c>
      <c r="AF199">
        <f t="shared" si="162"/>
        <v>34550.392845163995</v>
      </c>
      <c r="AG199">
        <f t="shared" si="162"/>
        <v>34781.880477226594</v>
      </c>
      <c r="AH199">
        <f t="shared" si="162"/>
        <v>35014.919076424012</v>
      </c>
      <c r="AI199">
        <f t="shared" si="162"/>
        <v>35249.519034236044</v>
      </c>
      <c r="AJ199">
        <f t="shared" si="162"/>
        <v>35485.690811765431</v>
      </c>
      <c r="AK199">
        <f t="shared" ref="AK199:AM199" si="163">$F195 * $F196 * $F197 * AK198</f>
        <v>35723.444940204252</v>
      </c>
      <c r="AL199">
        <f t="shared" si="163"/>
        <v>35962.792021303612</v>
      </c>
      <c r="AM199">
        <f t="shared" si="163"/>
        <v>36203.742727846351</v>
      </c>
    </row>
    <row r="200" spans="1:39" x14ac:dyDescent="0.25">
      <c r="A200" s="42"/>
      <c r="B200" s="42"/>
      <c r="C200" s="43"/>
      <c r="D200" s="133"/>
      <c r="F200" s="63"/>
    </row>
    <row r="201" spans="1:39" x14ac:dyDescent="0.25">
      <c r="A201" s="42"/>
      <c r="B201" s="42"/>
      <c r="C201" s="43"/>
      <c r="D201" s="133" t="s">
        <v>76</v>
      </c>
    </row>
    <row r="202" spans="1:39" customFormat="1" x14ac:dyDescent="0.25">
      <c r="A202" s="42"/>
      <c r="B202" s="42"/>
      <c r="C202" s="43"/>
      <c r="D202" s="133"/>
      <c r="E202" s="38" t="str">
        <f>InpC!E$79</f>
        <v>Truck Cargo Value per Ton</v>
      </c>
      <c r="F202" s="38">
        <f>InpC!F$79</f>
        <v>1800</v>
      </c>
      <c r="G202" s="38" t="str">
        <f>InpC!G$79</f>
        <v>$/ton</v>
      </c>
      <c r="H202" s="17"/>
      <c r="I202" s="17"/>
    </row>
    <row r="203" spans="1:39" customFormat="1" x14ac:dyDescent="0.25">
      <c r="A203" s="42"/>
      <c r="B203" s="42"/>
      <c r="C203" s="43"/>
      <c r="D203" s="133"/>
      <c r="E203" s="38" t="str">
        <f>InpC!E$80</f>
        <v>Truck Capacity</v>
      </c>
      <c r="F203" s="38">
        <f>InpC!F$80</f>
        <v>20</v>
      </c>
      <c r="G203" s="38" t="str">
        <f>InpC!G$80</f>
        <v>tons/truck</v>
      </c>
      <c r="H203" s="17"/>
      <c r="I203" s="17"/>
    </row>
    <row r="204" spans="1:39" s="89" customFormat="1" x14ac:dyDescent="0.25">
      <c r="A204" s="137"/>
      <c r="B204" s="137"/>
      <c r="C204" s="138"/>
      <c r="D204" s="139"/>
      <c r="E204" s="126" t="str">
        <f>InpC!E$81</f>
        <v>Congestion Cost of Cargo</v>
      </c>
      <c r="F204" s="126">
        <f>InpC!F$81</f>
        <v>4.0000000000000001E-3</v>
      </c>
      <c r="G204" s="126" t="str">
        <f>InpC!G$81</f>
        <v>pct/hour</v>
      </c>
      <c r="H204" s="129"/>
      <c r="I204" s="129"/>
    </row>
    <row r="205" spans="1:39" customFormat="1" x14ac:dyDescent="0.25">
      <c r="A205" s="42"/>
      <c r="B205" s="42"/>
      <c r="C205" s="43"/>
      <c r="D205" s="133"/>
      <c r="E205" s="17" t="str">
        <f t="shared" ref="E205:AJ205" si="164">E39</f>
        <v>Highway Diversion Time - Trucks - Non-Fatal - Montebello Blvd</v>
      </c>
      <c r="F205" s="17">
        <f t="shared" si="164"/>
        <v>0</v>
      </c>
      <c r="G205" s="17" t="str">
        <f t="shared" si="164"/>
        <v>hours</v>
      </c>
      <c r="H205" s="17">
        <f t="shared" si="164"/>
        <v>998.13546717854013</v>
      </c>
      <c r="I205" s="17">
        <f t="shared" si="164"/>
        <v>0</v>
      </c>
      <c r="J205" s="17">
        <f t="shared" si="164"/>
        <v>33.848354910985293</v>
      </c>
      <c r="K205" s="17">
        <f t="shared" si="164"/>
        <v>34.075138888888894</v>
      </c>
      <c r="L205" s="17">
        <f t="shared" si="164"/>
        <v>34.30344231944445</v>
      </c>
      <c r="M205" s="17">
        <f t="shared" si="164"/>
        <v>34.533275382984733</v>
      </c>
      <c r="N205" s="17">
        <f t="shared" si="164"/>
        <v>34.764648328050725</v>
      </c>
      <c r="O205" s="17">
        <f t="shared" si="164"/>
        <v>34.997571471848659</v>
      </c>
      <c r="P205" s="17">
        <f t="shared" si="164"/>
        <v>35.232055200710036</v>
      </c>
      <c r="Q205" s="17">
        <f t="shared" si="164"/>
        <v>35.468109970554799</v>
      </c>
      <c r="R205" s="17">
        <f t="shared" si="164"/>
        <v>35.705746307357515</v>
      </c>
      <c r="S205" s="17">
        <f t="shared" si="164"/>
        <v>35.944974807616802</v>
      </c>
      <c r="T205" s="17">
        <f t="shared" si="164"/>
        <v>36.185806138827836</v>
      </c>
      <c r="U205" s="17">
        <f t="shared" si="164"/>
        <v>36.428251039957985</v>
      </c>
      <c r="V205" s="17">
        <f t="shared" si="164"/>
        <v>36.672320321925703</v>
      </c>
      <c r="W205" s="17">
        <f t="shared" si="164"/>
        <v>36.918024868082597</v>
      </c>
      <c r="X205" s="17">
        <f t="shared" si="164"/>
        <v>37.165375634698748</v>
      </c>
      <c r="Y205" s="17">
        <f t="shared" si="164"/>
        <v>37.414383651451224</v>
      </c>
      <c r="Z205" s="17">
        <f t="shared" si="164"/>
        <v>37.665060021915949</v>
      </c>
      <c r="AA205" s="17">
        <f t="shared" si="164"/>
        <v>37.917415924062787</v>
      </c>
      <c r="AB205" s="17">
        <f t="shared" si="164"/>
        <v>38.171462610753998</v>
      </c>
      <c r="AC205" s="17">
        <f t="shared" si="164"/>
        <v>38.427211410246045</v>
      </c>
      <c r="AD205" s="17">
        <f t="shared" si="164"/>
        <v>38.68467372669469</v>
      </c>
      <c r="AE205" s="17">
        <f t="shared" si="164"/>
        <v>38.943861040663549</v>
      </c>
      <c r="AF205" s="17">
        <f t="shared" si="164"/>
        <v>39.20478490963599</v>
      </c>
      <c r="AG205" s="17">
        <f t="shared" si="164"/>
        <v>39.467456968530549</v>
      </c>
      <c r="AH205" s="17">
        <f t="shared" si="164"/>
        <v>39.731888930219696</v>
      </c>
      <c r="AI205" s="17">
        <f t="shared" si="164"/>
        <v>39.998092586052167</v>
      </c>
      <c r="AJ205" s="17">
        <f t="shared" si="164"/>
        <v>40.26607980637872</v>
      </c>
      <c r="AK205" s="17">
        <f t="shared" ref="AK205:AM205" si="165">AK39</f>
        <v>40.53586254108145</v>
      </c>
      <c r="AL205" s="17">
        <f t="shared" si="165"/>
        <v>40.80745282010669</v>
      </c>
      <c r="AM205" s="17">
        <f t="shared" si="165"/>
        <v>41.080862754001402</v>
      </c>
    </row>
    <row r="206" spans="1:39" customFormat="1" x14ac:dyDescent="0.25">
      <c r="A206" s="42"/>
      <c r="B206" s="42"/>
      <c r="C206" s="43"/>
      <c r="D206" s="133"/>
      <c r="E206" s="17" t="s">
        <v>356</v>
      </c>
      <c r="F206" s="17"/>
      <c r="G206" s="17" t="s">
        <v>84</v>
      </c>
      <c r="H206" s="17">
        <f>SUM(J206:AJ206)</f>
        <v>143731.50727370978</v>
      </c>
      <c r="I206" s="17"/>
      <c r="J206">
        <f t="shared" ref="J206:AJ206" si="166">$F202 * $F203 * $F204 * J205</f>
        <v>4874.163107181882</v>
      </c>
      <c r="K206">
        <f t="shared" si="166"/>
        <v>4906.8200000000006</v>
      </c>
      <c r="L206">
        <f t="shared" si="166"/>
        <v>4939.6956940000009</v>
      </c>
      <c r="M206">
        <f t="shared" si="166"/>
        <v>4972.791655149802</v>
      </c>
      <c r="N206">
        <f t="shared" si="166"/>
        <v>5006.1093592393045</v>
      </c>
      <c r="O206">
        <f t="shared" si="166"/>
        <v>5039.6502919462073</v>
      </c>
      <c r="P206">
        <f t="shared" si="166"/>
        <v>5073.415948902245</v>
      </c>
      <c r="Q206">
        <f t="shared" si="166"/>
        <v>5107.407835759891</v>
      </c>
      <c r="R206">
        <f t="shared" si="166"/>
        <v>5141.6274682594822</v>
      </c>
      <c r="S206">
        <f t="shared" si="166"/>
        <v>5176.0763722968195</v>
      </c>
      <c r="T206">
        <f t="shared" si="166"/>
        <v>5210.7560839912085</v>
      </c>
      <c r="U206">
        <f t="shared" si="166"/>
        <v>5245.6681497539503</v>
      </c>
      <c r="V206">
        <f t="shared" si="166"/>
        <v>5280.8141263573016</v>
      </c>
      <c r="W206">
        <f t="shared" si="166"/>
        <v>5316.1955810038944</v>
      </c>
      <c r="X206">
        <f t="shared" si="166"/>
        <v>5351.8140913966199</v>
      </c>
      <c r="Y206">
        <f t="shared" si="166"/>
        <v>5387.671245808976</v>
      </c>
      <c r="Z206">
        <f t="shared" si="166"/>
        <v>5423.7686431558968</v>
      </c>
      <c r="AA206">
        <f t="shared" si="166"/>
        <v>5460.107893065041</v>
      </c>
      <c r="AB206">
        <f t="shared" si="166"/>
        <v>5496.6906159485761</v>
      </c>
      <c r="AC206">
        <f t="shared" si="166"/>
        <v>5533.5184430754307</v>
      </c>
      <c r="AD206">
        <f t="shared" si="166"/>
        <v>5570.5930166440357</v>
      </c>
      <c r="AE206">
        <f t="shared" si="166"/>
        <v>5607.9159898555508</v>
      </c>
      <c r="AF206">
        <f t="shared" si="166"/>
        <v>5645.4890269875823</v>
      </c>
      <c r="AG206">
        <f t="shared" si="166"/>
        <v>5683.3138034683989</v>
      </c>
      <c r="AH206">
        <f t="shared" si="166"/>
        <v>5721.3920059516367</v>
      </c>
      <c r="AI206">
        <f t="shared" si="166"/>
        <v>5759.725332391512</v>
      </c>
      <c r="AJ206">
        <f t="shared" si="166"/>
        <v>5798.315492118536</v>
      </c>
      <c r="AK206">
        <f t="shared" ref="AK206:AM206" si="167">$F202 * $F203 * $F204 * AK205</f>
        <v>5837.1642059157284</v>
      </c>
      <c r="AL206">
        <f t="shared" si="167"/>
        <v>5876.2732060953631</v>
      </c>
      <c r="AM206">
        <f t="shared" si="167"/>
        <v>5915.6442365762014</v>
      </c>
    </row>
    <row r="207" spans="1:39" x14ac:dyDescent="0.25">
      <c r="A207" s="42"/>
      <c r="B207" s="42"/>
      <c r="C207" s="43"/>
      <c r="D207" s="133"/>
    </row>
    <row r="208" spans="1:39" x14ac:dyDescent="0.25">
      <c r="A208" s="42"/>
      <c r="B208" s="42"/>
      <c r="C208" s="43" t="s">
        <v>355</v>
      </c>
      <c r="D208" s="133"/>
    </row>
    <row r="209" spans="1:39" x14ac:dyDescent="0.25">
      <c r="A209" s="42"/>
      <c r="B209" s="42"/>
      <c r="C209" s="43"/>
      <c r="D209" s="133"/>
    </row>
    <row r="210" spans="1:39" x14ac:dyDescent="0.25">
      <c r="A210" s="42"/>
      <c r="B210" s="42"/>
      <c r="C210" s="43"/>
      <c r="D210" s="133" t="s">
        <v>68</v>
      </c>
    </row>
    <row r="211" spans="1:39" customFormat="1" x14ac:dyDescent="0.25">
      <c r="A211" s="42"/>
      <c r="B211" s="42"/>
      <c r="C211" s="43"/>
      <c r="D211" s="133"/>
      <c r="E211" s="38" t="str">
        <f>InpC!E$79</f>
        <v>Truck Cargo Value per Ton</v>
      </c>
      <c r="F211" s="38">
        <f>InpC!F$79</f>
        <v>1800</v>
      </c>
      <c r="G211" s="38" t="str">
        <f>InpC!G$79</f>
        <v>$/ton</v>
      </c>
      <c r="H211" s="17"/>
      <c r="I211" s="17"/>
    </row>
    <row r="212" spans="1:39" customFormat="1" x14ac:dyDescent="0.25">
      <c r="A212" s="42"/>
      <c r="B212" s="42"/>
      <c r="C212" s="43"/>
      <c r="D212" s="133"/>
      <c r="E212" s="38" t="str">
        <f>InpC!E$80</f>
        <v>Truck Capacity</v>
      </c>
      <c r="F212" s="38">
        <f>InpC!F$80</f>
        <v>20</v>
      </c>
      <c r="G212" s="38" t="str">
        <f>InpC!G$80</f>
        <v>tons/truck</v>
      </c>
      <c r="H212" s="17"/>
      <c r="I212" s="17"/>
    </row>
    <row r="213" spans="1:39" s="89" customFormat="1" x14ac:dyDescent="0.25">
      <c r="A213" s="137"/>
      <c r="B213" s="137"/>
      <c r="C213" s="138"/>
      <c r="D213" s="139"/>
      <c r="E213" s="126" t="str">
        <f>InpC!E$81</f>
        <v>Congestion Cost of Cargo</v>
      </c>
      <c r="F213" s="126">
        <f>InpC!F$81</f>
        <v>4.0000000000000001E-3</v>
      </c>
      <c r="G213" s="126" t="str">
        <f>InpC!G$81</f>
        <v>pct/hour</v>
      </c>
      <c r="H213" s="129"/>
      <c r="I213" s="129"/>
    </row>
    <row r="214" spans="1:39" customFormat="1" x14ac:dyDescent="0.25">
      <c r="A214" s="42"/>
      <c r="B214" s="42"/>
      <c r="C214" s="43"/>
      <c r="D214" s="133"/>
      <c r="E214" s="17" t="str">
        <f>E$60</f>
        <v>Highway Diversion Time - Truck - Fatal - Other Crossings</v>
      </c>
      <c r="F214" s="17">
        <f t="shared" ref="F214:AM214" si="168">F$60</f>
        <v>0</v>
      </c>
      <c r="G214" s="17" t="str">
        <f t="shared" si="168"/>
        <v>hours</v>
      </c>
      <c r="H214" s="17">
        <f t="shared" si="168"/>
        <v>8667.6255994690819</v>
      </c>
      <c r="I214" s="17">
        <f t="shared" si="168"/>
        <v>0</v>
      </c>
      <c r="J214" s="17">
        <f t="shared" si="168"/>
        <v>293.93291509387109</v>
      </c>
      <c r="K214" s="17">
        <f t="shared" si="168"/>
        <v>295.90226562500004</v>
      </c>
      <c r="L214" s="17">
        <f t="shared" si="168"/>
        <v>297.8848108046875</v>
      </c>
      <c r="M214" s="17">
        <f t="shared" si="168"/>
        <v>299.88063903707888</v>
      </c>
      <c r="N214" s="17">
        <f t="shared" si="168"/>
        <v>301.8898393186272</v>
      </c>
      <c r="O214" s="17">
        <f t="shared" si="168"/>
        <v>303.91250124206204</v>
      </c>
      <c r="P214" s="17">
        <f t="shared" si="168"/>
        <v>305.94871500038386</v>
      </c>
      <c r="Q214" s="17">
        <f t="shared" si="168"/>
        <v>307.99857139088635</v>
      </c>
      <c r="R214" s="17">
        <f t="shared" si="168"/>
        <v>310.06216181920524</v>
      </c>
      <c r="S214" s="17">
        <f t="shared" si="168"/>
        <v>312.13957830339399</v>
      </c>
      <c r="T214" s="17">
        <f t="shared" si="168"/>
        <v>314.23091347802665</v>
      </c>
      <c r="U214" s="17">
        <f t="shared" si="168"/>
        <v>316.33626059832943</v>
      </c>
      <c r="V214" s="17">
        <f t="shared" si="168"/>
        <v>318.45571354433815</v>
      </c>
      <c r="W214" s="17">
        <f t="shared" si="168"/>
        <v>320.58936682508522</v>
      </c>
      <c r="X214" s="17">
        <f t="shared" si="168"/>
        <v>322.73731558281327</v>
      </c>
      <c r="Y214" s="17">
        <f t="shared" si="168"/>
        <v>324.8996555972181</v>
      </c>
      <c r="Z214" s="17">
        <f t="shared" si="168"/>
        <v>327.07648328971942</v>
      </c>
      <c r="AA214" s="17">
        <f t="shared" si="168"/>
        <v>329.26789572776062</v>
      </c>
      <c r="AB214" s="17">
        <f t="shared" si="168"/>
        <v>331.47399062913655</v>
      </c>
      <c r="AC214" s="17">
        <f t="shared" si="168"/>
        <v>333.69486636635173</v>
      </c>
      <c r="AD214" s="17">
        <f t="shared" si="168"/>
        <v>335.93062197100625</v>
      </c>
      <c r="AE214" s="17">
        <f t="shared" si="168"/>
        <v>338.18135713821204</v>
      </c>
      <c r="AF214" s="17">
        <f t="shared" si="168"/>
        <v>340.44717223103794</v>
      </c>
      <c r="AG214" s="17">
        <f t="shared" si="168"/>
        <v>342.72816828498588</v>
      </c>
      <c r="AH214" s="17">
        <f t="shared" si="168"/>
        <v>345.02444701249533</v>
      </c>
      <c r="AI214" s="17">
        <f t="shared" si="168"/>
        <v>347.33611080747897</v>
      </c>
      <c r="AJ214" s="17">
        <f t="shared" si="168"/>
        <v>349.6632627498891</v>
      </c>
      <c r="AK214" s="17">
        <f t="shared" si="168"/>
        <v>352.00600661031336</v>
      </c>
      <c r="AL214" s="17">
        <f t="shared" si="168"/>
        <v>354.36444685460236</v>
      </c>
      <c r="AM214" s="17">
        <f t="shared" si="168"/>
        <v>356.73868864852818</v>
      </c>
    </row>
    <row r="215" spans="1:39" customFormat="1" x14ac:dyDescent="0.25">
      <c r="A215" s="42"/>
      <c r="B215" s="42"/>
      <c r="C215" s="43"/>
      <c r="D215" s="133"/>
      <c r="E215" s="17" t="s">
        <v>358</v>
      </c>
      <c r="F215" s="17"/>
      <c r="G215" s="17" t="s">
        <v>84</v>
      </c>
      <c r="H215" s="17">
        <f>SUM(J215:AJ215)</f>
        <v>1248138.0863235476</v>
      </c>
      <c r="I215" s="17"/>
      <c r="J215">
        <f t="shared" ref="J215:AJ215" si="169">$F211 * $F212 * $F213 * J214</f>
        <v>42326.339773517437</v>
      </c>
      <c r="K215">
        <f t="shared" si="169"/>
        <v>42609.926250000004</v>
      </c>
      <c r="L215">
        <f t="shared" si="169"/>
        <v>42895.412755875004</v>
      </c>
      <c r="M215">
        <f t="shared" si="169"/>
        <v>43182.812021339356</v>
      </c>
      <c r="N215">
        <f t="shared" si="169"/>
        <v>43472.136861882318</v>
      </c>
      <c r="O215">
        <f t="shared" si="169"/>
        <v>43763.400178856929</v>
      </c>
      <c r="P215">
        <f t="shared" si="169"/>
        <v>44056.614960055274</v>
      </c>
      <c r="Q215">
        <f t="shared" si="169"/>
        <v>44351.794280287635</v>
      </c>
      <c r="R215">
        <f t="shared" si="169"/>
        <v>44648.951301965557</v>
      </c>
      <c r="S215">
        <f t="shared" si="169"/>
        <v>44948.099275688735</v>
      </c>
      <c r="T215">
        <f t="shared" si="169"/>
        <v>45249.251540835838</v>
      </c>
      <c r="U215">
        <f t="shared" si="169"/>
        <v>45552.421526159436</v>
      </c>
      <c r="V215">
        <f t="shared" si="169"/>
        <v>45857.622750384697</v>
      </c>
      <c r="W215">
        <f t="shared" si="169"/>
        <v>46164.86882281227</v>
      </c>
      <c r="X215">
        <f t="shared" si="169"/>
        <v>46474.173443925109</v>
      </c>
      <c r="Y215">
        <f t="shared" si="169"/>
        <v>46785.550405999405</v>
      </c>
      <c r="Z215">
        <f t="shared" si="169"/>
        <v>47099.013593719596</v>
      </c>
      <c r="AA215">
        <f t="shared" si="169"/>
        <v>47414.576984797532</v>
      </c>
      <c r="AB215">
        <f t="shared" si="169"/>
        <v>47732.254650595663</v>
      </c>
      <c r="AC215">
        <f t="shared" si="169"/>
        <v>48052.060756754647</v>
      </c>
      <c r="AD215">
        <f t="shared" si="169"/>
        <v>48374.009563824897</v>
      </c>
      <c r="AE215">
        <f t="shared" si="169"/>
        <v>48698.115427902536</v>
      </c>
      <c r="AF215">
        <f t="shared" si="169"/>
        <v>49024.392801269467</v>
      </c>
      <c r="AG215">
        <f t="shared" si="169"/>
        <v>49352.856233037965</v>
      </c>
      <c r="AH215">
        <f t="shared" si="169"/>
        <v>49683.520369799327</v>
      </c>
      <c r="AI215">
        <f t="shared" si="169"/>
        <v>50016.399956276975</v>
      </c>
      <c r="AJ215">
        <f t="shared" si="169"/>
        <v>50351.509835984034</v>
      </c>
      <c r="AK215">
        <f t="shared" ref="AK215:AM215" si="170">$F211 * $F212 * $F213 * AK214</f>
        <v>50688.864951885123</v>
      </c>
      <c r="AL215">
        <f t="shared" si="170"/>
        <v>51028.480347062738</v>
      </c>
      <c r="AM215">
        <f t="shared" si="170"/>
        <v>51370.37116538806</v>
      </c>
    </row>
    <row r="216" spans="1:39" x14ac:dyDescent="0.25">
      <c r="A216" s="42"/>
      <c r="B216" s="42"/>
      <c r="C216" s="43"/>
      <c r="D216" s="133"/>
      <c r="F216" s="63"/>
    </row>
    <row r="217" spans="1:39" x14ac:dyDescent="0.25">
      <c r="A217" s="42"/>
      <c r="B217" s="42"/>
      <c r="C217" s="43"/>
      <c r="D217" s="133" t="s">
        <v>76</v>
      </c>
    </row>
    <row r="218" spans="1:39" customFormat="1" x14ac:dyDescent="0.25">
      <c r="A218" s="42"/>
      <c r="B218" s="42"/>
      <c r="C218" s="43"/>
      <c r="D218" s="133"/>
      <c r="E218" s="38" t="str">
        <f>InpC!E$79</f>
        <v>Truck Cargo Value per Ton</v>
      </c>
      <c r="F218" s="38">
        <f>InpC!F$79</f>
        <v>1800</v>
      </c>
      <c r="G218" s="38" t="str">
        <f>InpC!G$79</f>
        <v>$/ton</v>
      </c>
      <c r="H218" s="17"/>
      <c r="I218" s="17"/>
    </row>
    <row r="219" spans="1:39" customFormat="1" x14ac:dyDescent="0.25">
      <c r="A219" s="42"/>
      <c r="B219" s="42"/>
      <c r="C219" s="43"/>
      <c r="D219" s="133"/>
      <c r="E219" s="38" t="str">
        <f>InpC!E$80</f>
        <v>Truck Capacity</v>
      </c>
      <c r="F219" s="38">
        <f>InpC!F$80</f>
        <v>20</v>
      </c>
      <c r="G219" s="38" t="str">
        <f>InpC!G$80</f>
        <v>tons/truck</v>
      </c>
      <c r="H219" s="17"/>
      <c r="I219" s="17"/>
    </row>
    <row r="220" spans="1:39" s="89" customFormat="1" x14ac:dyDescent="0.25">
      <c r="A220" s="137"/>
      <c r="B220" s="137"/>
      <c r="C220" s="138"/>
      <c r="D220" s="139"/>
      <c r="E220" s="126" t="str">
        <f>InpC!E$81</f>
        <v>Congestion Cost of Cargo</v>
      </c>
      <c r="F220" s="126">
        <f>InpC!F$81</f>
        <v>4.0000000000000001E-3</v>
      </c>
      <c r="G220" s="126" t="str">
        <f>InpC!G$81</f>
        <v>pct/hour</v>
      </c>
      <c r="H220" s="129"/>
      <c r="I220" s="129"/>
    </row>
    <row r="221" spans="1:39" customFormat="1" x14ac:dyDescent="0.25">
      <c r="A221" s="42"/>
      <c r="B221" s="42"/>
      <c r="C221" s="43"/>
      <c r="D221" s="133"/>
      <c r="E221" s="17" t="str">
        <f>E$75</f>
        <v>Highway Diversion Time - Truck - Non-Fatal - Other Crossings</v>
      </c>
      <c r="F221" s="17">
        <f t="shared" ref="F221:AM221" si="171">F$75</f>
        <v>0</v>
      </c>
      <c r="G221" s="17" t="str">
        <f t="shared" si="171"/>
        <v>hours</v>
      </c>
      <c r="H221" s="17">
        <f t="shared" si="171"/>
        <v>1416.2786927237062</v>
      </c>
      <c r="I221" s="17">
        <f t="shared" si="171"/>
        <v>0</v>
      </c>
      <c r="J221" s="17">
        <f t="shared" si="171"/>
        <v>48.028254100305737</v>
      </c>
      <c r="K221" s="17">
        <f t="shared" si="171"/>
        <v>48.350043402777793</v>
      </c>
      <c r="L221" s="17">
        <f t="shared" si="171"/>
        <v>48.673988693576391</v>
      </c>
      <c r="M221" s="17">
        <f t="shared" si="171"/>
        <v>49.000104417823351</v>
      </c>
      <c r="N221" s="17">
        <f t="shared" si="171"/>
        <v>49.328405117422754</v>
      </c>
      <c r="O221" s="17">
        <f t="shared" si="171"/>
        <v>49.658905431709485</v>
      </c>
      <c r="P221" s="17">
        <f t="shared" si="171"/>
        <v>49.991620098101947</v>
      </c>
      <c r="Q221" s="17">
        <f t="shared" si="171"/>
        <v>50.326563952759216</v>
      </c>
      <c r="R221" s="17">
        <f t="shared" si="171"/>
        <v>50.663751931242693</v>
      </c>
      <c r="S221" s="17">
        <f t="shared" si="171"/>
        <v>51.003199069182024</v>
      </c>
      <c r="T221" s="17">
        <f t="shared" si="171"/>
        <v>51.344920502945541</v>
      </c>
      <c r="U221" s="17">
        <f t="shared" si="171"/>
        <v>51.688931470315275</v>
      </c>
      <c r="V221" s="17">
        <f t="shared" si="171"/>
        <v>52.035247311166373</v>
      </c>
      <c r="W221" s="17">
        <f t="shared" si="171"/>
        <v>52.38388346815119</v>
      </c>
      <c r="X221" s="17">
        <f t="shared" si="171"/>
        <v>52.734855487387797</v>
      </c>
      <c r="Y221" s="17">
        <f t="shared" si="171"/>
        <v>53.088179019153294</v>
      </c>
      <c r="Z221" s="17">
        <f t="shared" si="171"/>
        <v>53.443869818581611</v>
      </c>
      <c r="AA221" s="17">
        <f t="shared" si="171"/>
        <v>53.801943746366113</v>
      </c>
      <c r="AB221" s="17">
        <f t="shared" si="171"/>
        <v>54.162416769466766</v>
      </c>
      <c r="AC221" s="17">
        <f t="shared" si="171"/>
        <v>54.525304961822187</v>
      </c>
      <c r="AD221" s="17">
        <f t="shared" si="171"/>
        <v>54.890624505066384</v>
      </c>
      <c r="AE221" s="17">
        <f t="shared" si="171"/>
        <v>55.258391689250338</v>
      </c>
      <c r="AF221" s="17">
        <f t="shared" si="171"/>
        <v>55.6286229135683</v>
      </c>
      <c r="AG221" s="17">
        <f t="shared" si="171"/>
        <v>56.001334687089205</v>
      </c>
      <c r="AH221" s="17">
        <f t="shared" si="171"/>
        <v>56.376543629492701</v>
      </c>
      <c r="AI221" s="17">
        <f t="shared" si="171"/>
        <v>56.754266471810297</v>
      </c>
      <c r="AJ221" s="17">
        <f t="shared" si="171"/>
        <v>57.134520057171429</v>
      </c>
      <c r="AK221" s="17">
        <f t="shared" si="171"/>
        <v>57.517321341554478</v>
      </c>
      <c r="AL221" s="17">
        <f t="shared" si="171"/>
        <v>57.90268739454288</v>
      </c>
      <c r="AM221" s="17">
        <f t="shared" si="171"/>
        <v>58.290635400086316</v>
      </c>
    </row>
    <row r="222" spans="1:39" customFormat="1" x14ac:dyDescent="0.25">
      <c r="A222" s="42"/>
      <c r="B222" s="42"/>
      <c r="C222" s="43"/>
      <c r="D222" s="133"/>
      <c r="E222" s="17" t="s">
        <v>359</v>
      </c>
      <c r="F222" s="17"/>
      <c r="G222" s="17" t="s">
        <v>84</v>
      </c>
      <c r="H222" s="17">
        <f>SUM(J222:AJ222)</f>
        <v>203944.13175221367</v>
      </c>
      <c r="I222" s="17"/>
      <c r="J222">
        <f t="shared" ref="J222:AJ222" si="172">$F218 * $F219 * $F220 * J221</f>
        <v>6916.0685904440261</v>
      </c>
      <c r="K222">
        <f t="shared" si="172"/>
        <v>6962.4062500000018</v>
      </c>
      <c r="L222">
        <f t="shared" si="172"/>
        <v>7009.0543718750005</v>
      </c>
      <c r="M222">
        <f t="shared" si="172"/>
        <v>7056.0150361665628</v>
      </c>
      <c r="N222">
        <f t="shared" si="172"/>
        <v>7103.2903369088763</v>
      </c>
      <c r="O222">
        <f t="shared" si="172"/>
        <v>7150.8823821661663</v>
      </c>
      <c r="P222">
        <f t="shared" si="172"/>
        <v>7198.7932941266808</v>
      </c>
      <c r="Q222">
        <f t="shared" si="172"/>
        <v>7247.0252091973271</v>
      </c>
      <c r="R222">
        <f t="shared" si="172"/>
        <v>7295.5802780989479</v>
      </c>
      <c r="S222">
        <f t="shared" si="172"/>
        <v>7344.4606659622114</v>
      </c>
      <c r="T222">
        <f t="shared" si="172"/>
        <v>7393.6685524241584</v>
      </c>
      <c r="U222">
        <f t="shared" si="172"/>
        <v>7443.2061317253992</v>
      </c>
      <c r="V222">
        <f t="shared" si="172"/>
        <v>7493.0756128079574</v>
      </c>
      <c r="W222">
        <f t="shared" si="172"/>
        <v>7543.279219413771</v>
      </c>
      <c r="X222">
        <f t="shared" si="172"/>
        <v>7593.8191901838427</v>
      </c>
      <c r="Y222">
        <f t="shared" si="172"/>
        <v>7644.6977787580745</v>
      </c>
      <c r="Z222">
        <f t="shared" si="172"/>
        <v>7695.9172538757521</v>
      </c>
      <c r="AA222">
        <f t="shared" si="172"/>
        <v>7747.4798994767207</v>
      </c>
      <c r="AB222">
        <f t="shared" si="172"/>
        <v>7799.388014803214</v>
      </c>
      <c r="AC222">
        <f t="shared" si="172"/>
        <v>7851.6439145023951</v>
      </c>
      <c r="AD222">
        <f t="shared" si="172"/>
        <v>7904.2499287295595</v>
      </c>
      <c r="AE222">
        <f t="shared" si="172"/>
        <v>7957.2084032520488</v>
      </c>
      <c r="AF222">
        <f t="shared" si="172"/>
        <v>8010.5216995538349</v>
      </c>
      <c r="AG222">
        <f t="shared" si="172"/>
        <v>8064.1921949408452</v>
      </c>
      <c r="AH222">
        <f t="shared" si="172"/>
        <v>8118.2222826469488</v>
      </c>
      <c r="AI222">
        <f t="shared" si="172"/>
        <v>8172.6143719406828</v>
      </c>
      <c r="AJ222">
        <f t="shared" si="172"/>
        <v>8227.3708882326864</v>
      </c>
      <c r="AK222">
        <f t="shared" ref="AK222:AM222" si="173">$F218 * $F219 * $F220 * AK221</f>
        <v>8282.4942731838455</v>
      </c>
      <c r="AL222">
        <f t="shared" si="173"/>
        <v>8337.9869848141752</v>
      </c>
      <c r="AM222">
        <f t="shared" si="173"/>
        <v>8393.8514976124297</v>
      </c>
    </row>
    <row r="223" spans="1:39" x14ac:dyDescent="0.25">
      <c r="A223" s="42"/>
      <c r="B223" s="42"/>
      <c r="C223" s="43"/>
      <c r="D223" s="133"/>
    </row>
    <row r="224" spans="1:39" x14ac:dyDescent="0.25">
      <c r="A224" s="42"/>
      <c r="B224" s="42"/>
      <c r="C224" s="43" t="s">
        <v>80</v>
      </c>
      <c r="D224" s="133"/>
    </row>
    <row r="225" spans="1:39" x14ac:dyDescent="0.25">
      <c r="A225" s="42"/>
      <c r="B225" s="42"/>
      <c r="C225" s="43"/>
      <c r="D225" s="133"/>
    </row>
    <row r="226" spans="1:39" customFormat="1" x14ac:dyDescent="0.25">
      <c r="A226" s="42"/>
      <c r="B226" s="42"/>
      <c r="C226" s="43"/>
      <c r="D226" s="133"/>
      <c r="E226" s="19" t="str">
        <f>InpC!E$83</f>
        <v>Outbound Rail Value per Ton</v>
      </c>
      <c r="F226" s="19">
        <f>InpC!F$83</f>
        <v>8523.3994500586305</v>
      </c>
      <c r="G226" s="19" t="str">
        <f>InpC!G$83</f>
        <v>$/ton</v>
      </c>
      <c r="H226" s="17"/>
      <c r="I226" s="17"/>
    </row>
    <row r="227" spans="1:39" customFormat="1" x14ac:dyDescent="0.25">
      <c r="A227" s="42"/>
      <c r="B227" s="42"/>
      <c r="C227" s="43"/>
      <c r="D227" s="133"/>
      <c r="E227" s="19" t="str">
        <f>InpC!E$84</f>
        <v>Outbound Rail Ton per Container</v>
      </c>
      <c r="F227" s="19">
        <f>InpC!F$84</f>
        <v>12.51</v>
      </c>
      <c r="G227" s="19" t="str">
        <f>InpC!G$84</f>
        <v>ton/container</v>
      </c>
      <c r="H227" s="17"/>
      <c r="I227" s="17"/>
    </row>
    <row r="228" spans="1:39" customFormat="1" x14ac:dyDescent="0.25">
      <c r="A228" s="42"/>
      <c r="B228" s="42"/>
      <c r="C228" s="43"/>
      <c r="D228" s="133"/>
      <c r="E228" s="19" t="str">
        <f>InpC!E$85</f>
        <v>Outbound Average Container per Train</v>
      </c>
      <c r="F228" s="19">
        <f>InpC!F$85</f>
        <v>160</v>
      </c>
      <c r="G228" s="19" t="str">
        <f>InpC!G$85</f>
        <v>unit</v>
      </c>
      <c r="H228" s="17"/>
      <c r="I228" s="17"/>
    </row>
    <row r="229" spans="1:39" s="89" customFormat="1" x14ac:dyDescent="0.25">
      <c r="A229" s="137"/>
      <c r="B229" s="137"/>
      <c r="C229" s="138"/>
      <c r="D229" s="139"/>
      <c r="E229" s="103" t="str">
        <f>InpC!E$86</f>
        <v>Outbound Percent Full Containers</v>
      </c>
      <c r="F229" s="103">
        <f>InpC!F$86</f>
        <v>0.95</v>
      </c>
      <c r="G229" s="103" t="str">
        <f>InpC!G$86</f>
        <v>pct</v>
      </c>
      <c r="H229" s="129"/>
      <c r="I229" s="129"/>
    </row>
    <row r="230" spans="1:39" s="89" customFormat="1" x14ac:dyDescent="0.25">
      <c r="A230" s="137"/>
      <c r="B230" s="137"/>
      <c r="C230" s="138"/>
      <c r="D230" s="139"/>
      <c r="E230" s="126" t="str">
        <f>InpC!E$81</f>
        <v>Congestion Cost of Cargo</v>
      </c>
      <c r="F230" s="126">
        <f>InpC!F$81</f>
        <v>4.0000000000000001E-3</v>
      </c>
      <c r="G230" s="126" t="str">
        <f>InpC!G$81</f>
        <v>pct/hour</v>
      </c>
      <c r="H230" s="129"/>
      <c r="I230" s="129"/>
    </row>
    <row r="231" spans="1:39" s="89" customFormat="1" x14ac:dyDescent="0.25">
      <c r="A231" s="137"/>
      <c r="B231" s="137"/>
      <c r="C231" s="138"/>
      <c r="D231" s="139"/>
      <c r="E231" s="126" t="str">
        <f>InpC!E$87</f>
        <v>Percentage of Freight Rail Traffic</v>
      </c>
      <c r="F231" s="126">
        <f>InpC!F$87</f>
        <v>0.81818181818181823</v>
      </c>
      <c r="G231" s="126" t="str">
        <f>InpC!G$87</f>
        <v>pct</v>
      </c>
      <c r="H231" s="129"/>
      <c r="I231" s="129"/>
    </row>
    <row r="232" spans="1:39" customFormat="1" x14ac:dyDescent="0.25">
      <c r="A232" s="42"/>
      <c r="B232" s="42"/>
      <c r="C232" s="43"/>
      <c r="D232" s="133"/>
      <c r="E232" s="17" t="str">
        <f>E26</f>
        <v>Total Rail Delay Time - Fatal - Montebello Blvd</v>
      </c>
      <c r="F232" s="17">
        <f>F26</f>
        <v>0</v>
      </c>
      <c r="G232" s="17" t="str">
        <f>G26</f>
        <v>hours</v>
      </c>
      <c r="H232" s="17">
        <f>H26</f>
        <v>785.62939272186293</v>
      </c>
      <c r="I232" s="17"/>
      <c r="J232" s="17">
        <f t="shared" ref="J232:AJ232" si="174">J26</f>
        <v>20.537407407407407</v>
      </c>
      <c r="K232" s="17">
        <f t="shared" si="174"/>
        <v>20.537407407407407</v>
      </c>
      <c r="L232" s="17">
        <f t="shared" si="174"/>
        <v>21.159753086419755</v>
      </c>
      <c r="M232" s="17">
        <f t="shared" si="174"/>
        <v>21.782098765432099</v>
      </c>
      <c r="N232" s="17">
        <f t="shared" si="174"/>
        <v>22.404444444444444</v>
      </c>
      <c r="O232" s="17">
        <f t="shared" si="174"/>
        <v>23.00936444444444</v>
      </c>
      <c r="P232" s="17">
        <f t="shared" si="174"/>
        <v>23.630617284444437</v>
      </c>
      <c r="Q232" s="17">
        <f t="shared" si="174"/>
        <v>24.268643951124435</v>
      </c>
      <c r="R232" s="17">
        <f t="shared" si="174"/>
        <v>24.923897337804796</v>
      </c>
      <c r="S232" s="17">
        <f t="shared" si="174"/>
        <v>25.59684256592552</v>
      </c>
      <c r="T232" s="17">
        <f t="shared" si="174"/>
        <v>26.287957315205507</v>
      </c>
      <c r="U232" s="17">
        <f t="shared" si="174"/>
        <v>26.997732162716051</v>
      </c>
      <c r="V232" s="17">
        <f t="shared" si="174"/>
        <v>27.726670931109382</v>
      </c>
      <c r="W232" s="17">
        <f t="shared" si="174"/>
        <v>28.475291046249335</v>
      </c>
      <c r="X232" s="17">
        <f t="shared" si="174"/>
        <v>29.244123904498064</v>
      </c>
      <c r="Y232" s="17">
        <f t="shared" si="174"/>
        <v>30.033715249919506</v>
      </c>
      <c r="Z232" s="17">
        <f t="shared" si="174"/>
        <v>30.844625561667332</v>
      </c>
      <c r="AA232" s="17">
        <f t="shared" si="174"/>
        <v>31.677430451832347</v>
      </c>
      <c r="AB232" s="17">
        <f t="shared" si="174"/>
        <v>32.532721074031812</v>
      </c>
      <c r="AC232" s="17">
        <f t="shared" si="174"/>
        <v>33.411104543030675</v>
      </c>
      <c r="AD232" s="17">
        <f t="shared" si="174"/>
        <v>34.313204365692492</v>
      </c>
      <c r="AE232" s="17">
        <f t="shared" si="174"/>
        <v>35.239660883566188</v>
      </c>
      <c r="AF232" s="17">
        <f t="shared" si="174"/>
        <v>36.191131727422466</v>
      </c>
      <c r="AG232" s="17">
        <f t="shared" si="174"/>
        <v>37.168292284062872</v>
      </c>
      <c r="AH232" s="17">
        <f t="shared" si="174"/>
        <v>38.171836175732565</v>
      </c>
      <c r="AI232" s="17">
        <f t="shared" si="174"/>
        <v>39.202475752477341</v>
      </c>
      <c r="AJ232" s="17">
        <f t="shared" si="174"/>
        <v>40.260942597794227</v>
      </c>
      <c r="AK232" s="17">
        <f t="shared" ref="AK232:AM232" si="175">AK26</f>
        <v>40.727701857053489</v>
      </c>
      <c r="AL232" s="17">
        <f t="shared" si="175"/>
        <v>41.194461116312752</v>
      </c>
      <c r="AM232" s="17">
        <f t="shared" si="175"/>
        <v>41.661220375572</v>
      </c>
    </row>
    <row r="233" spans="1:39" customFormat="1" x14ac:dyDescent="0.25">
      <c r="A233" s="42"/>
      <c r="B233" s="42"/>
      <c r="C233" s="43"/>
      <c r="D233" s="133"/>
      <c r="E233" s="17" t="s">
        <v>376</v>
      </c>
      <c r="F233" s="17"/>
      <c r="G233" s="17" t="s">
        <v>84</v>
      </c>
      <c r="H233" s="17">
        <f>SUM(J233:AJ233)</f>
        <v>41671705.839469507</v>
      </c>
      <c r="I233" s="17"/>
      <c r="J233">
        <f t="shared" ref="J233:AJ233" si="176">$F226 * $F227 * $F228 * $F229 * $F230 * $F231 *J232</f>
        <v>1089354.3547572098</v>
      </c>
      <c r="K233">
        <f t="shared" si="176"/>
        <v>1089354.3547572098</v>
      </c>
      <c r="L233">
        <f t="shared" si="176"/>
        <v>1122365.0927801556</v>
      </c>
      <c r="M233">
        <f t="shared" si="176"/>
        <v>1155375.8308031014</v>
      </c>
      <c r="N233">
        <f t="shared" si="176"/>
        <v>1188386.568826047</v>
      </c>
      <c r="O233">
        <f t="shared" si="176"/>
        <v>1220473.0061843502</v>
      </c>
      <c r="P233">
        <f t="shared" si="176"/>
        <v>1253425.7773513275</v>
      </c>
      <c r="Q233">
        <f t="shared" si="176"/>
        <v>1287268.2733398131</v>
      </c>
      <c r="R233">
        <f t="shared" si="176"/>
        <v>1322024.5167199881</v>
      </c>
      <c r="S233">
        <f t="shared" si="176"/>
        <v>1357719.1786714275</v>
      </c>
      <c r="T233">
        <f t="shared" si="176"/>
        <v>1394377.5964955559</v>
      </c>
      <c r="U233">
        <f t="shared" si="176"/>
        <v>1432025.7916009359</v>
      </c>
      <c r="V233">
        <f t="shared" si="176"/>
        <v>1470690.4879741608</v>
      </c>
      <c r="W233">
        <f t="shared" si="176"/>
        <v>1510399.1311494634</v>
      </c>
      <c r="X233">
        <f t="shared" si="176"/>
        <v>1551179.9076904985</v>
      </c>
      <c r="Y233">
        <f t="shared" si="176"/>
        <v>1593061.7651981418</v>
      </c>
      <c r="Z233">
        <f t="shared" si="176"/>
        <v>1636074.4328584915</v>
      </c>
      <c r="AA233">
        <f t="shared" si="176"/>
        <v>1680248.4425456706</v>
      </c>
      <c r="AB233">
        <f t="shared" si="176"/>
        <v>1725615.1504944034</v>
      </c>
      <c r="AC233">
        <f t="shared" si="176"/>
        <v>1772206.7595577524</v>
      </c>
      <c r="AD233">
        <f t="shared" si="176"/>
        <v>1820056.3420658112</v>
      </c>
      <c r="AE233">
        <f t="shared" si="176"/>
        <v>1869197.863301588</v>
      </c>
      <c r="AF233">
        <f t="shared" si="176"/>
        <v>1919666.2056107305</v>
      </c>
      <c r="AG233">
        <f t="shared" si="176"/>
        <v>1971497.1931622201</v>
      </c>
      <c r="AH233">
        <f t="shared" si="176"/>
        <v>2024727.6173775997</v>
      </c>
      <c r="AI233">
        <f t="shared" si="176"/>
        <v>2079395.2630467948</v>
      </c>
      <c r="AJ233">
        <f t="shared" si="176"/>
        <v>2135538.9351490582</v>
      </c>
      <c r="AK233">
        <f t="shared" ref="AK233:AM233" si="177">$F226 * $F227 * $F228 * $F229 * $F230 * $F231 *AK232</f>
        <v>2160296.9886662676</v>
      </c>
      <c r="AL233">
        <f t="shared" si="177"/>
        <v>2185055.042183477</v>
      </c>
      <c r="AM233">
        <f t="shared" si="177"/>
        <v>2209813.0957006859</v>
      </c>
    </row>
    <row r="234" spans="1:39" x14ac:dyDescent="0.25">
      <c r="A234" s="42"/>
      <c r="B234" s="42"/>
      <c r="C234" s="43"/>
      <c r="D234" s="133"/>
    </row>
    <row r="235" spans="1:39" customFormat="1" x14ac:dyDescent="0.25">
      <c r="A235" s="42"/>
      <c r="B235" s="42"/>
      <c r="C235" s="43"/>
      <c r="D235" s="133"/>
      <c r="E235" s="19" t="str">
        <f>InpC!E$89</f>
        <v>Inbound Rail Value per Ton</v>
      </c>
      <c r="F235" s="19">
        <f>InpC!F$89</f>
        <v>4410.7441809369002</v>
      </c>
      <c r="G235" s="19" t="str">
        <f>InpC!G$89</f>
        <v>$/ton</v>
      </c>
      <c r="H235" s="17"/>
      <c r="I235" s="17"/>
    </row>
    <row r="236" spans="1:39" customFormat="1" x14ac:dyDescent="0.25">
      <c r="A236" s="42"/>
      <c r="B236" s="42"/>
      <c r="C236" s="43"/>
      <c r="D236" s="133"/>
      <c r="E236" s="19" t="str">
        <f>InpC!E$90</f>
        <v>Inbound Rail Ton per Container</v>
      </c>
      <c r="F236" s="19">
        <f>InpC!F$90</f>
        <v>17.559999999999999</v>
      </c>
      <c r="G236" s="19" t="str">
        <f>InpC!G$90</f>
        <v>ton/container</v>
      </c>
      <c r="H236" s="17"/>
      <c r="I236" s="17"/>
    </row>
    <row r="237" spans="1:39" customFormat="1" x14ac:dyDescent="0.25">
      <c r="A237" s="42"/>
      <c r="B237" s="42"/>
      <c r="C237" s="43"/>
      <c r="D237" s="133"/>
      <c r="E237" s="19" t="str">
        <f>InpC!E$91</f>
        <v>Inbound Average Contaner train</v>
      </c>
      <c r="F237" s="19">
        <f>InpC!F$91</f>
        <v>160</v>
      </c>
      <c r="G237" s="19" t="str">
        <f>InpC!G$91</f>
        <v>unit</v>
      </c>
      <c r="H237" s="17"/>
      <c r="I237" s="17"/>
    </row>
    <row r="238" spans="1:39" s="89" customFormat="1" x14ac:dyDescent="0.25">
      <c r="A238" s="137"/>
      <c r="B238" s="137"/>
      <c r="C238" s="138"/>
      <c r="D238" s="139"/>
      <c r="E238" s="103" t="str">
        <f>InpC!E$92</f>
        <v>Inbound Percent Full Containers</v>
      </c>
      <c r="F238" s="103">
        <f>InpC!F$92</f>
        <v>0.4950895425443077</v>
      </c>
      <c r="G238" s="103" t="str">
        <f>InpC!G$92</f>
        <v>pct</v>
      </c>
      <c r="H238" s="129"/>
      <c r="I238" s="129"/>
    </row>
    <row r="239" spans="1:39" s="89" customFormat="1" x14ac:dyDescent="0.25">
      <c r="A239" s="137"/>
      <c r="B239" s="137"/>
      <c r="C239" s="138"/>
      <c r="D239" s="139"/>
      <c r="E239" s="126" t="str">
        <f>InpC!E$81</f>
        <v>Congestion Cost of Cargo</v>
      </c>
      <c r="F239" s="126">
        <f>InpC!F$81</f>
        <v>4.0000000000000001E-3</v>
      </c>
      <c r="G239" s="126" t="str">
        <f>InpC!G$81</f>
        <v>pct/hour</v>
      </c>
      <c r="H239" s="129"/>
      <c r="I239" s="129"/>
    </row>
    <row r="240" spans="1:39" s="89" customFormat="1" x14ac:dyDescent="0.25">
      <c r="A240" s="137"/>
      <c r="B240" s="137"/>
      <c r="C240" s="138"/>
      <c r="D240" s="139"/>
      <c r="E240" s="126" t="str">
        <f>InpC!E$87</f>
        <v>Percentage of Freight Rail Traffic</v>
      </c>
      <c r="F240" s="126">
        <f>InpC!F$87</f>
        <v>0.81818181818181823</v>
      </c>
      <c r="G240" s="126" t="str">
        <f>InpC!G$87</f>
        <v>pct</v>
      </c>
      <c r="H240" s="129"/>
      <c r="I240" s="129"/>
    </row>
    <row r="241" spans="1:39" customFormat="1" x14ac:dyDescent="0.25">
      <c r="A241" s="42"/>
      <c r="B241" s="42"/>
      <c r="C241" s="43"/>
      <c r="D241" s="133"/>
      <c r="E241" s="17" t="str">
        <f t="shared" ref="E241:AJ241" si="178">E43</f>
        <v>Total Rail Delay Time - Non-Fatal - Montebello Blvd</v>
      </c>
      <c r="F241" s="17">
        <f t="shared" si="178"/>
        <v>0</v>
      </c>
      <c r="G241" s="17" t="str">
        <f t="shared" si="178"/>
        <v>hours</v>
      </c>
      <c r="H241" s="17">
        <f t="shared" si="178"/>
        <v>150.98011300507164</v>
      </c>
      <c r="I241" s="17">
        <f t="shared" si="178"/>
        <v>0</v>
      </c>
      <c r="J241" s="17">
        <f t="shared" si="178"/>
        <v>3.9468229166666675</v>
      </c>
      <c r="K241" s="17">
        <f t="shared" si="178"/>
        <v>3.9468229166666675</v>
      </c>
      <c r="L241" s="17">
        <f t="shared" si="178"/>
        <v>4.0664236111111123</v>
      </c>
      <c r="M241" s="17">
        <f t="shared" si="178"/>
        <v>4.1860243055555566</v>
      </c>
      <c r="N241" s="17">
        <f t="shared" si="178"/>
        <v>4.3056250000000009</v>
      </c>
      <c r="O241" s="17">
        <f t="shared" si="178"/>
        <v>4.4218768750000006</v>
      </c>
      <c r="P241" s="17">
        <f t="shared" si="178"/>
        <v>4.5412675506249993</v>
      </c>
      <c r="Q241" s="17">
        <f t="shared" si="178"/>
        <v>4.6638817744918741</v>
      </c>
      <c r="R241" s="17">
        <f t="shared" si="178"/>
        <v>4.7898065824031555</v>
      </c>
      <c r="S241" s="17">
        <f t="shared" si="178"/>
        <v>4.9191313601280395</v>
      </c>
      <c r="T241" s="17">
        <f t="shared" si="178"/>
        <v>5.0519479068514963</v>
      </c>
      <c r="U241" s="17">
        <f t="shared" si="178"/>
        <v>5.1883505003364858</v>
      </c>
      <c r="V241" s="17">
        <f t="shared" si="178"/>
        <v>5.3284359638455712</v>
      </c>
      <c r="W241" s="17">
        <f t="shared" si="178"/>
        <v>5.4723037348694001</v>
      </c>
      <c r="X241" s="17">
        <f t="shared" si="178"/>
        <v>5.620055935710873</v>
      </c>
      <c r="Y241" s="17">
        <f t="shared" si="178"/>
        <v>5.7717974459750661</v>
      </c>
      <c r="Z241" s="17">
        <f t="shared" si="178"/>
        <v>5.9276359770163936</v>
      </c>
      <c r="AA241" s="17">
        <f t="shared" si="178"/>
        <v>6.0876821483958343</v>
      </c>
      <c r="AB241" s="17">
        <f t="shared" si="178"/>
        <v>6.2520495664025217</v>
      </c>
      <c r="AC241" s="17">
        <f t="shared" si="178"/>
        <v>6.4208549046953891</v>
      </c>
      <c r="AD241" s="17">
        <f t="shared" si="178"/>
        <v>6.5942179871221631</v>
      </c>
      <c r="AE241" s="17">
        <f t="shared" si="178"/>
        <v>6.772261872774461</v>
      </c>
      <c r="AF241" s="17">
        <f t="shared" si="178"/>
        <v>6.9551129433393708</v>
      </c>
      <c r="AG241" s="17">
        <f t="shared" si="178"/>
        <v>7.1429009928095333</v>
      </c>
      <c r="AH241" s="17">
        <f t="shared" si="178"/>
        <v>7.3357593196153896</v>
      </c>
      <c r="AI241" s="17">
        <f t="shared" si="178"/>
        <v>7.5338248212450045</v>
      </c>
      <c r="AJ241" s="17">
        <f t="shared" si="178"/>
        <v>7.737238091418619</v>
      </c>
      <c r="AK241" s="17">
        <f t="shared" ref="AK241:AM241" si="179">AK43</f>
        <v>7.8269386122519524</v>
      </c>
      <c r="AL241" s="17">
        <f t="shared" si="179"/>
        <v>7.9166391330852859</v>
      </c>
      <c r="AM241" s="17">
        <f t="shared" si="179"/>
        <v>8.0063396539186193</v>
      </c>
    </row>
    <row r="242" spans="1:39" customFormat="1" x14ac:dyDescent="0.25">
      <c r="A242" s="42"/>
      <c r="B242" s="42"/>
      <c r="C242" s="43"/>
      <c r="D242" s="133"/>
      <c r="E242" s="17" t="s">
        <v>377</v>
      </c>
      <c r="F242" s="17"/>
      <c r="G242" s="17" t="s">
        <v>84</v>
      </c>
      <c r="H242" s="17">
        <f>SUM(J242:AJ242)</f>
        <v>3031584.5066143302</v>
      </c>
      <c r="I242" s="17"/>
      <c r="J242">
        <f t="shared" ref="J242:AJ242" si="180">$F235 * $F236 * $F237 * $F238 * $F239 * $F240 *J241</f>
        <v>79249.690349053606</v>
      </c>
      <c r="K242">
        <f t="shared" si="180"/>
        <v>79249.690349053606</v>
      </c>
      <c r="L242">
        <f t="shared" si="180"/>
        <v>81651.196117206753</v>
      </c>
      <c r="M242">
        <f t="shared" si="180"/>
        <v>84052.701885359886</v>
      </c>
      <c r="N242">
        <f t="shared" si="180"/>
        <v>86454.207653513018</v>
      </c>
      <c r="O242">
        <f t="shared" si="180"/>
        <v>88788.471260157865</v>
      </c>
      <c r="P242">
        <f t="shared" si="180"/>
        <v>91185.759984182107</v>
      </c>
      <c r="Q242">
        <f t="shared" si="180"/>
        <v>93647.775503755023</v>
      </c>
      <c r="R242">
        <f t="shared" si="180"/>
        <v>96176.265442356424</v>
      </c>
      <c r="S242">
        <f t="shared" si="180"/>
        <v>98773.024609300017</v>
      </c>
      <c r="T242">
        <f t="shared" si="180"/>
        <v>101439.89627375112</v>
      </c>
      <c r="U242">
        <f t="shared" si="180"/>
        <v>104178.77347314237</v>
      </c>
      <c r="V242">
        <f t="shared" si="180"/>
        <v>106991.60035691722</v>
      </c>
      <c r="W242">
        <f t="shared" si="180"/>
        <v>109880.37356655396</v>
      </c>
      <c r="X242">
        <f t="shared" si="180"/>
        <v>112847.14365285089</v>
      </c>
      <c r="Y242">
        <f t="shared" si="180"/>
        <v>115894.01653147786</v>
      </c>
      <c r="Z242">
        <f t="shared" si="180"/>
        <v>119023.15497782777</v>
      </c>
      <c r="AA242">
        <f t="shared" si="180"/>
        <v>122236.78016222909</v>
      </c>
      <c r="AB242">
        <f t="shared" si="180"/>
        <v>125537.17322660927</v>
      </c>
      <c r="AC242">
        <f t="shared" si="180"/>
        <v>128926.67690372771</v>
      </c>
      <c r="AD242">
        <f t="shared" si="180"/>
        <v>132407.69718012834</v>
      </c>
      <c r="AE242">
        <f t="shared" si="180"/>
        <v>135982.70500399178</v>
      </c>
      <c r="AF242">
        <f t="shared" si="180"/>
        <v>139654.23803909955</v>
      </c>
      <c r="AG242">
        <f t="shared" si="180"/>
        <v>143424.90246615521</v>
      </c>
      <c r="AH242">
        <f t="shared" si="180"/>
        <v>147297.37483274139</v>
      </c>
      <c r="AI242">
        <f t="shared" si="180"/>
        <v>151274.40395322541</v>
      </c>
      <c r="AJ242">
        <f t="shared" si="180"/>
        <v>155358.81285996246</v>
      </c>
      <c r="AK242">
        <f t="shared" ref="AK242:AM242" si="181">$F235 * $F236 * $F237 * $F238 * $F239 * $F240 *AK241</f>
        <v>157159.94218607733</v>
      </c>
      <c r="AL242">
        <f t="shared" si="181"/>
        <v>158961.0715121922</v>
      </c>
      <c r="AM242">
        <f t="shared" si="181"/>
        <v>160762.20083830704</v>
      </c>
    </row>
    <row r="243" spans="1:39" x14ac:dyDescent="0.25">
      <c r="A243" s="42"/>
      <c r="B243" s="42"/>
      <c r="C243" s="43"/>
      <c r="D243" s="133"/>
    </row>
    <row r="244" spans="1:39" x14ac:dyDescent="0.25">
      <c r="A244" s="42"/>
      <c r="B244" s="42" t="s">
        <v>353</v>
      </c>
      <c r="C244" s="43"/>
      <c r="D244" s="133"/>
    </row>
    <row r="245" spans="1:39" x14ac:dyDescent="0.25">
      <c r="A245" s="42"/>
      <c r="B245" s="42"/>
      <c r="C245" s="43"/>
      <c r="D245" s="133"/>
    </row>
    <row r="246" spans="1:39" x14ac:dyDescent="0.25">
      <c r="A246" s="42"/>
      <c r="B246" s="42"/>
      <c r="C246" s="43" t="s">
        <v>79</v>
      </c>
      <c r="D246" s="133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</row>
    <row r="247" spans="1:39" s="45" customFormat="1" x14ac:dyDescent="0.25">
      <c r="A247" s="98"/>
      <c r="B247" s="98"/>
      <c r="C247" s="99"/>
      <c r="D247" s="140"/>
      <c r="E247" s="67" t="str">
        <f>InpC!E$76</f>
        <v>Crew per Train</v>
      </c>
      <c r="F247" s="67">
        <f>InpC!F$76</f>
        <v>2</v>
      </c>
      <c r="G247" s="67" t="str">
        <f>InpC!G$76</f>
        <v>unit</v>
      </c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</row>
    <row r="248" spans="1:39" s="45" customFormat="1" x14ac:dyDescent="0.25">
      <c r="A248" s="98"/>
      <c r="B248" s="98"/>
      <c r="C248" s="99"/>
      <c r="D248" s="140"/>
      <c r="E248" s="67" t="str">
        <f>InpC!E$77</f>
        <v>Value of Train Engineer Time</v>
      </c>
      <c r="F248" s="67">
        <f>InpC!F$77</f>
        <v>44.9</v>
      </c>
      <c r="G248" s="67" t="str">
        <f>InpC!G$77</f>
        <v>$/hour</v>
      </c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  <c r="AK248" s="130"/>
      <c r="AL248" s="130"/>
      <c r="AM248" s="130"/>
    </row>
    <row r="249" spans="1:39" customFormat="1" x14ac:dyDescent="0.25">
      <c r="A249" s="42"/>
      <c r="B249" s="42"/>
      <c r="C249" s="43"/>
      <c r="D249" s="133"/>
      <c r="E249" s="17" t="str">
        <f t="shared" ref="E249:AJ249" si="182">E26</f>
        <v>Total Rail Delay Time - Fatal - Montebello Blvd</v>
      </c>
      <c r="F249" s="17">
        <f t="shared" si="182"/>
        <v>0</v>
      </c>
      <c r="G249" s="17" t="str">
        <f t="shared" si="182"/>
        <v>hours</v>
      </c>
      <c r="H249" s="17">
        <f t="shared" si="182"/>
        <v>785.62939272186293</v>
      </c>
      <c r="I249" s="17">
        <f t="shared" si="182"/>
        <v>0</v>
      </c>
      <c r="J249" s="17">
        <f t="shared" si="182"/>
        <v>20.537407407407407</v>
      </c>
      <c r="K249" s="17">
        <f t="shared" si="182"/>
        <v>20.537407407407407</v>
      </c>
      <c r="L249" s="17">
        <f t="shared" si="182"/>
        <v>21.159753086419755</v>
      </c>
      <c r="M249" s="17">
        <f t="shared" si="182"/>
        <v>21.782098765432099</v>
      </c>
      <c r="N249" s="17">
        <f t="shared" si="182"/>
        <v>22.404444444444444</v>
      </c>
      <c r="O249" s="17">
        <f t="shared" si="182"/>
        <v>23.00936444444444</v>
      </c>
      <c r="P249" s="17">
        <f t="shared" si="182"/>
        <v>23.630617284444437</v>
      </c>
      <c r="Q249" s="17">
        <f t="shared" si="182"/>
        <v>24.268643951124435</v>
      </c>
      <c r="R249" s="17">
        <f t="shared" si="182"/>
        <v>24.923897337804796</v>
      </c>
      <c r="S249" s="17">
        <f t="shared" si="182"/>
        <v>25.59684256592552</v>
      </c>
      <c r="T249" s="17">
        <f t="shared" si="182"/>
        <v>26.287957315205507</v>
      </c>
      <c r="U249" s="17">
        <f t="shared" si="182"/>
        <v>26.997732162716051</v>
      </c>
      <c r="V249" s="17">
        <f t="shared" si="182"/>
        <v>27.726670931109382</v>
      </c>
      <c r="W249" s="17">
        <f t="shared" si="182"/>
        <v>28.475291046249335</v>
      </c>
      <c r="X249" s="17">
        <f t="shared" si="182"/>
        <v>29.244123904498064</v>
      </c>
      <c r="Y249" s="17">
        <f t="shared" si="182"/>
        <v>30.033715249919506</v>
      </c>
      <c r="Z249" s="17">
        <f t="shared" si="182"/>
        <v>30.844625561667332</v>
      </c>
      <c r="AA249" s="17">
        <f t="shared" si="182"/>
        <v>31.677430451832347</v>
      </c>
      <c r="AB249" s="17">
        <f t="shared" si="182"/>
        <v>32.532721074031812</v>
      </c>
      <c r="AC249" s="17">
        <f t="shared" si="182"/>
        <v>33.411104543030675</v>
      </c>
      <c r="AD249" s="17">
        <f t="shared" si="182"/>
        <v>34.313204365692492</v>
      </c>
      <c r="AE249" s="17">
        <f t="shared" si="182"/>
        <v>35.239660883566188</v>
      </c>
      <c r="AF249" s="17">
        <f t="shared" si="182"/>
        <v>36.191131727422466</v>
      </c>
      <c r="AG249" s="17">
        <f t="shared" si="182"/>
        <v>37.168292284062872</v>
      </c>
      <c r="AH249" s="17">
        <f t="shared" si="182"/>
        <v>38.171836175732565</v>
      </c>
      <c r="AI249" s="17">
        <f t="shared" si="182"/>
        <v>39.202475752477341</v>
      </c>
      <c r="AJ249" s="17">
        <f t="shared" si="182"/>
        <v>40.260942597794227</v>
      </c>
      <c r="AK249" s="17">
        <f t="shared" ref="AK249:AM249" si="183">AK26</f>
        <v>40.727701857053489</v>
      </c>
      <c r="AL249" s="17">
        <f t="shared" si="183"/>
        <v>41.194461116312752</v>
      </c>
      <c r="AM249" s="17">
        <f t="shared" si="183"/>
        <v>41.661220375572</v>
      </c>
    </row>
    <row r="250" spans="1:39" s="61" customFormat="1" x14ac:dyDescent="0.25">
      <c r="A250" s="96"/>
      <c r="B250" s="96"/>
      <c r="C250" s="97"/>
      <c r="D250" s="141"/>
      <c r="E250" s="61" t="str">
        <f>Time!E$62</f>
        <v>Value of Time Esclation Factor</v>
      </c>
      <c r="F250" s="61">
        <f>Time!F$62</f>
        <v>0</v>
      </c>
      <c r="G250" s="61" t="str">
        <f>Time!G$62</f>
        <v>factor</v>
      </c>
      <c r="H250" s="61">
        <f>Time!H$62</f>
        <v>0</v>
      </c>
      <c r="I250" s="61">
        <f>Time!I$62</f>
        <v>0</v>
      </c>
      <c r="J250" s="61">
        <f>Time!J$62</f>
        <v>1</v>
      </c>
      <c r="K250" s="61">
        <f>Time!K$62</f>
        <v>1</v>
      </c>
      <c r="L250" s="61">
        <f>Time!L$62</f>
        <v>1</v>
      </c>
      <c r="M250" s="61">
        <f>Time!M$62</f>
        <v>1</v>
      </c>
      <c r="N250" s="61">
        <f>Time!N$62</f>
        <v>1</v>
      </c>
      <c r="O250" s="61">
        <f>Time!O$62</f>
        <v>1</v>
      </c>
      <c r="P250" s="61">
        <f>Time!P$62</f>
        <v>1</v>
      </c>
      <c r="Q250" s="61">
        <f>Time!Q$62</f>
        <v>1</v>
      </c>
      <c r="R250" s="61">
        <f>Time!R$62</f>
        <v>1</v>
      </c>
      <c r="S250" s="61">
        <f>Time!S$62</f>
        <v>1</v>
      </c>
      <c r="T250" s="61">
        <f>Time!T$62</f>
        <v>1</v>
      </c>
      <c r="U250" s="61">
        <f>Time!U$62</f>
        <v>1</v>
      </c>
      <c r="V250" s="61">
        <f>Time!V$62</f>
        <v>1</v>
      </c>
      <c r="W250" s="61">
        <f>Time!W$62</f>
        <v>1</v>
      </c>
      <c r="X250" s="61">
        <f>Time!X$62</f>
        <v>1</v>
      </c>
      <c r="Y250" s="61">
        <f>Time!Y$62</f>
        <v>1</v>
      </c>
      <c r="Z250" s="61">
        <f>Time!Z$62</f>
        <v>1</v>
      </c>
      <c r="AA250" s="61">
        <f>Time!AA$62</f>
        <v>1</v>
      </c>
      <c r="AB250" s="61">
        <f>Time!AB$62</f>
        <v>1</v>
      </c>
      <c r="AC250" s="61">
        <f>Time!AC$62</f>
        <v>1</v>
      </c>
      <c r="AD250" s="61">
        <f>Time!AD$62</f>
        <v>1</v>
      </c>
      <c r="AE250" s="61">
        <f>Time!AE$62</f>
        <v>1</v>
      </c>
      <c r="AF250" s="61">
        <f>Time!AF$62</f>
        <v>1</v>
      </c>
      <c r="AG250" s="61">
        <f>Time!AG$62</f>
        <v>1</v>
      </c>
      <c r="AH250" s="61">
        <f>Time!AH$62</f>
        <v>1</v>
      </c>
      <c r="AI250" s="61">
        <f>Time!AI$62</f>
        <v>1</v>
      </c>
      <c r="AJ250" s="61">
        <f>Time!AJ$62</f>
        <v>1</v>
      </c>
      <c r="AK250" s="61">
        <f>Time!AK$62</f>
        <v>1</v>
      </c>
      <c r="AL250" s="61">
        <f>Time!AL$62</f>
        <v>1</v>
      </c>
      <c r="AM250" s="61">
        <f>Time!AM$62</f>
        <v>1</v>
      </c>
    </row>
    <row r="251" spans="1:39" customFormat="1" x14ac:dyDescent="0.25">
      <c r="A251" s="42"/>
      <c r="B251" s="42"/>
      <c r="C251" s="43"/>
      <c r="D251" s="133"/>
      <c r="E251" s="17" t="s">
        <v>378</v>
      </c>
      <c r="F251" s="17"/>
      <c r="G251" s="17" t="s">
        <v>84</v>
      </c>
      <c r="H251" s="17">
        <f>SUM(J251:AJ251)</f>
        <v>141099.0389328466</v>
      </c>
      <c r="I251" s="17"/>
      <c r="J251" s="17">
        <f t="shared" ref="J251:AJ251" si="184">($F247 * 2) * $F248 * J249 * J250</f>
        <v>3688.5183703703701</v>
      </c>
      <c r="K251" s="17">
        <f t="shared" si="184"/>
        <v>3688.5183703703701</v>
      </c>
      <c r="L251" s="17">
        <f t="shared" si="184"/>
        <v>3800.2916543209881</v>
      </c>
      <c r="M251" s="17">
        <f t="shared" si="184"/>
        <v>3912.0649382716051</v>
      </c>
      <c r="N251" s="17">
        <f t="shared" si="184"/>
        <v>4023.8382222222222</v>
      </c>
      <c r="O251" s="17">
        <f t="shared" si="184"/>
        <v>4132.481854222221</v>
      </c>
      <c r="P251" s="17">
        <f t="shared" si="184"/>
        <v>4244.0588642862203</v>
      </c>
      <c r="Q251" s="17">
        <f t="shared" si="184"/>
        <v>4358.6484536219486</v>
      </c>
      <c r="R251" s="17">
        <f t="shared" si="184"/>
        <v>4476.3319618697415</v>
      </c>
      <c r="S251" s="17">
        <f t="shared" si="184"/>
        <v>4597.192924840223</v>
      </c>
      <c r="T251" s="17">
        <f t="shared" si="184"/>
        <v>4721.3171338109087</v>
      </c>
      <c r="U251" s="17">
        <f t="shared" si="184"/>
        <v>4848.7926964238022</v>
      </c>
      <c r="V251" s="17">
        <f t="shared" si="184"/>
        <v>4979.7100992272444</v>
      </c>
      <c r="W251" s="17">
        <f t="shared" si="184"/>
        <v>5114.1622719063807</v>
      </c>
      <c r="X251" s="17">
        <f t="shared" si="184"/>
        <v>5252.2446532478525</v>
      </c>
      <c r="Y251" s="17">
        <f t="shared" si="184"/>
        <v>5394.0552588855435</v>
      </c>
      <c r="Z251" s="17">
        <f t="shared" si="184"/>
        <v>5539.6947508754529</v>
      </c>
      <c r="AA251" s="17">
        <f t="shared" si="184"/>
        <v>5689.266509149089</v>
      </c>
      <c r="AB251" s="17">
        <f t="shared" si="184"/>
        <v>5842.8767048961136</v>
      </c>
      <c r="AC251" s="17">
        <f t="shared" si="184"/>
        <v>6000.6343759283091</v>
      </c>
      <c r="AD251" s="17">
        <f t="shared" si="184"/>
        <v>6162.6515040783715</v>
      </c>
      <c r="AE251" s="17">
        <f t="shared" si="184"/>
        <v>6329.0430946884871</v>
      </c>
      <c r="AF251" s="17">
        <f t="shared" si="184"/>
        <v>6499.9272582450749</v>
      </c>
      <c r="AG251" s="17">
        <f t="shared" si="184"/>
        <v>6675.4252942176918</v>
      </c>
      <c r="AH251" s="17">
        <f t="shared" si="184"/>
        <v>6855.6617771615684</v>
      </c>
      <c r="AI251" s="17">
        <f t="shared" si="184"/>
        <v>7040.76464514493</v>
      </c>
      <c r="AJ251" s="17">
        <f t="shared" si="184"/>
        <v>7230.8652905638428</v>
      </c>
      <c r="AK251" s="17">
        <f t="shared" ref="AK251:AM251" si="185">($F247 * 2) * $F248 * AK249 * AK250</f>
        <v>7314.6952535268065</v>
      </c>
      <c r="AL251" s="17">
        <f t="shared" si="185"/>
        <v>7398.5252164897702</v>
      </c>
      <c r="AM251" s="17">
        <f t="shared" si="185"/>
        <v>7482.3551794527311</v>
      </c>
    </row>
    <row r="252" spans="1:39" x14ac:dyDescent="0.25">
      <c r="A252" s="42"/>
      <c r="B252" s="42"/>
      <c r="C252" s="43"/>
      <c r="D252" s="133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</row>
    <row r="253" spans="1:39" s="45" customFormat="1" x14ac:dyDescent="0.25">
      <c r="A253" s="98"/>
      <c r="B253" s="98"/>
      <c r="C253" s="99"/>
      <c r="D253" s="140"/>
      <c r="E253" s="67" t="str">
        <f>InpC!E$76</f>
        <v>Crew per Train</v>
      </c>
      <c r="F253" s="67">
        <f>InpC!F$76</f>
        <v>2</v>
      </c>
      <c r="G253" s="67" t="str">
        <f>InpC!G$76</f>
        <v>unit</v>
      </c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0"/>
      <c r="AL253" s="130"/>
      <c r="AM253" s="130"/>
    </row>
    <row r="254" spans="1:39" s="45" customFormat="1" x14ac:dyDescent="0.25">
      <c r="A254" s="98"/>
      <c r="B254" s="98"/>
      <c r="C254" s="99"/>
      <c r="D254" s="140"/>
      <c r="E254" s="67" t="str">
        <f>InpC!E$77</f>
        <v>Value of Train Engineer Time</v>
      </c>
      <c r="F254" s="67">
        <f>InpC!F$77</f>
        <v>44.9</v>
      </c>
      <c r="G254" s="67" t="str">
        <f>InpC!G$77</f>
        <v>$/hour</v>
      </c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</row>
    <row r="255" spans="1:39" s="114" customFormat="1" x14ac:dyDescent="0.25">
      <c r="A255" s="42"/>
      <c r="B255" s="42"/>
      <c r="C255" s="43"/>
      <c r="D255" s="133"/>
      <c r="E255" s="17" t="str">
        <f t="shared" ref="E255:AJ255" si="186">E43</f>
        <v>Total Rail Delay Time - Non-Fatal - Montebello Blvd</v>
      </c>
      <c r="F255" s="17">
        <f t="shared" si="186"/>
        <v>0</v>
      </c>
      <c r="G255" s="17" t="str">
        <f t="shared" si="186"/>
        <v>hours</v>
      </c>
      <c r="H255" s="17">
        <f t="shared" si="186"/>
        <v>150.98011300507164</v>
      </c>
      <c r="I255" s="17">
        <f t="shared" si="186"/>
        <v>0</v>
      </c>
      <c r="J255" s="17">
        <f t="shared" si="186"/>
        <v>3.9468229166666675</v>
      </c>
      <c r="K255" s="17">
        <f t="shared" si="186"/>
        <v>3.9468229166666675</v>
      </c>
      <c r="L255" s="17">
        <f t="shared" si="186"/>
        <v>4.0664236111111123</v>
      </c>
      <c r="M255" s="17">
        <f t="shared" si="186"/>
        <v>4.1860243055555566</v>
      </c>
      <c r="N255" s="17">
        <f t="shared" si="186"/>
        <v>4.3056250000000009</v>
      </c>
      <c r="O255" s="17">
        <f t="shared" si="186"/>
        <v>4.4218768750000006</v>
      </c>
      <c r="P255" s="17">
        <f t="shared" si="186"/>
        <v>4.5412675506249993</v>
      </c>
      <c r="Q255" s="17">
        <f t="shared" si="186"/>
        <v>4.6638817744918741</v>
      </c>
      <c r="R255" s="17">
        <f t="shared" si="186"/>
        <v>4.7898065824031555</v>
      </c>
      <c r="S255" s="17">
        <f t="shared" si="186"/>
        <v>4.9191313601280395</v>
      </c>
      <c r="T255" s="17">
        <f t="shared" si="186"/>
        <v>5.0519479068514963</v>
      </c>
      <c r="U255" s="17">
        <f t="shared" si="186"/>
        <v>5.1883505003364858</v>
      </c>
      <c r="V255" s="17">
        <f t="shared" si="186"/>
        <v>5.3284359638455712</v>
      </c>
      <c r="W255" s="17">
        <f t="shared" si="186"/>
        <v>5.4723037348694001</v>
      </c>
      <c r="X255" s="17">
        <f t="shared" si="186"/>
        <v>5.620055935710873</v>
      </c>
      <c r="Y255" s="17">
        <f t="shared" si="186"/>
        <v>5.7717974459750661</v>
      </c>
      <c r="Z255" s="17">
        <f t="shared" si="186"/>
        <v>5.9276359770163936</v>
      </c>
      <c r="AA255" s="17">
        <f t="shared" si="186"/>
        <v>6.0876821483958343</v>
      </c>
      <c r="AB255" s="17">
        <f t="shared" si="186"/>
        <v>6.2520495664025217</v>
      </c>
      <c r="AC255" s="17">
        <f t="shared" si="186"/>
        <v>6.4208549046953891</v>
      </c>
      <c r="AD255" s="17">
        <f t="shared" si="186"/>
        <v>6.5942179871221631</v>
      </c>
      <c r="AE255" s="17">
        <f t="shared" si="186"/>
        <v>6.772261872774461</v>
      </c>
      <c r="AF255" s="17">
        <f t="shared" si="186"/>
        <v>6.9551129433393708</v>
      </c>
      <c r="AG255" s="17">
        <f t="shared" si="186"/>
        <v>7.1429009928095333</v>
      </c>
      <c r="AH255" s="17">
        <f t="shared" si="186"/>
        <v>7.3357593196153896</v>
      </c>
      <c r="AI255" s="17">
        <f t="shared" si="186"/>
        <v>7.5338248212450045</v>
      </c>
      <c r="AJ255" s="17">
        <f t="shared" si="186"/>
        <v>7.737238091418619</v>
      </c>
      <c r="AK255" s="17">
        <f t="shared" ref="AK255:AM255" si="187">AK43</f>
        <v>7.8269386122519524</v>
      </c>
      <c r="AL255" s="17">
        <f t="shared" si="187"/>
        <v>7.9166391330852859</v>
      </c>
      <c r="AM255" s="17">
        <f t="shared" si="187"/>
        <v>8.0063396539186193</v>
      </c>
    </row>
    <row r="256" spans="1:39" s="61" customFormat="1" x14ac:dyDescent="0.25">
      <c r="A256" s="96"/>
      <c r="B256" s="96"/>
      <c r="C256" s="97"/>
      <c r="D256" s="141"/>
      <c r="E256" s="61" t="str">
        <f>Time!E$62</f>
        <v>Value of Time Esclation Factor</v>
      </c>
      <c r="F256" s="61">
        <f>Time!F$62</f>
        <v>0</v>
      </c>
      <c r="G256" s="61" t="str">
        <f>Time!G$62</f>
        <v>factor</v>
      </c>
      <c r="H256" s="61">
        <f>Time!H$62</f>
        <v>0</v>
      </c>
      <c r="I256" s="61">
        <f>Time!I$62</f>
        <v>0</v>
      </c>
      <c r="J256" s="61">
        <f>Time!J$62</f>
        <v>1</v>
      </c>
      <c r="K256" s="61">
        <f>Time!K$62</f>
        <v>1</v>
      </c>
      <c r="L256" s="61">
        <f>Time!L$62</f>
        <v>1</v>
      </c>
      <c r="M256" s="61">
        <f>Time!M$62</f>
        <v>1</v>
      </c>
      <c r="N256" s="61">
        <f>Time!N$62</f>
        <v>1</v>
      </c>
      <c r="O256" s="61">
        <f>Time!O$62</f>
        <v>1</v>
      </c>
      <c r="P256" s="61">
        <f>Time!P$62</f>
        <v>1</v>
      </c>
      <c r="Q256" s="61">
        <f>Time!Q$62</f>
        <v>1</v>
      </c>
      <c r="R256" s="61">
        <f>Time!R$62</f>
        <v>1</v>
      </c>
      <c r="S256" s="61">
        <f>Time!S$62</f>
        <v>1</v>
      </c>
      <c r="T256" s="61">
        <f>Time!T$62</f>
        <v>1</v>
      </c>
      <c r="U256" s="61">
        <f>Time!U$62</f>
        <v>1</v>
      </c>
      <c r="V256" s="61">
        <f>Time!V$62</f>
        <v>1</v>
      </c>
      <c r="W256" s="61">
        <f>Time!W$62</f>
        <v>1</v>
      </c>
      <c r="X256" s="61">
        <f>Time!X$62</f>
        <v>1</v>
      </c>
      <c r="Y256" s="61">
        <f>Time!Y$62</f>
        <v>1</v>
      </c>
      <c r="Z256" s="61">
        <f>Time!Z$62</f>
        <v>1</v>
      </c>
      <c r="AA256" s="61">
        <f>Time!AA$62</f>
        <v>1</v>
      </c>
      <c r="AB256" s="61">
        <f>Time!AB$62</f>
        <v>1</v>
      </c>
      <c r="AC256" s="61">
        <f>Time!AC$62</f>
        <v>1</v>
      </c>
      <c r="AD256" s="61">
        <f>Time!AD$62</f>
        <v>1</v>
      </c>
      <c r="AE256" s="61">
        <f>Time!AE$62</f>
        <v>1</v>
      </c>
      <c r="AF256" s="61">
        <f>Time!AF$62</f>
        <v>1</v>
      </c>
      <c r="AG256" s="61">
        <f>Time!AG$62</f>
        <v>1</v>
      </c>
      <c r="AH256" s="61">
        <f>Time!AH$62</f>
        <v>1</v>
      </c>
      <c r="AI256" s="61">
        <f>Time!AI$62</f>
        <v>1</v>
      </c>
      <c r="AJ256" s="61">
        <f>Time!AJ$62</f>
        <v>1</v>
      </c>
      <c r="AK256" s="61">
        <f>Time!AK$62</f>
        <v>1</v>
      </c>
      <c r="AL256" s="61">
        <f>Time!AL$62</f>
        <v>1</v>
      </c>
      <c r="AM256" s="61">
        <f>Time!AM$62</f>
        <v>1</v>
      </c>
    </row>
    <row r="257" spans="1:39" customFormat="1" x14ac:dyDescent="0.25">
      <c r="A257" s="42"/>
      <c r="B257" s="42"/>
      <c r="C257" s="43"/>
      <c r="D257" s="133"/>
      <c r="E257" s="17" t="s">
        <v>379</v>
      </c>
      <c r="F257" s="17"/>
      <c r="G257" s="17" t="s">
        <v>84</v>
      </c>
      <c r="H257" s="17">
        <f>SUM(J257:AJ257)</f>
        <v>27116.028295710865</v>
      </c>
      <c r="I257" s="17"/>
      <c r="J257" s="17">
        <f t="shared" ref="J257:AJ257" si="188">($F253 * 2) * $F254 * J255 * J256</f>
        <v>708.84939583333346</v>
      </c>
      <c r="K257" s="17">
        <f t="shared" si="188"/>
        <v>708.84939583333346</v>
      </c>
      <c r="L257" s="17">
        <f t="shared" si="188"/>
        <v>730.3296805555558</v>
      </c>
      <c r="M257" s="17">
        <f t="shared" si="188"/>
        <v>751.80996527777791</v>
      </c>
      <c r="N257" s="17">
        <f t="shared" si="188"/>
        <v>773.29025000000013</v>
      </c>
      <c r="O257" s="17">
        <f t="shared" si="188"/>
        <v>794.16908675000013</v>
      </c>
      <c r="P257" s="17">
        <f t="shared" si="188"/>
        <v>815.61165209224987</v>
      </c>
      <c r="Q257" s="17">
        <f t="shared" si="188"/>
        <v>837.63316669874052</v>
      </c>
      <c r="R257" s="17">
        <f t="shared" si="188"/>
        <v>860.24926219960673</v>
      </c>
      <c r="S257" s="17">
        <f t="shared" si="188"/>
        <v>883.47599227899582</v>
      </c>
      <c r="T257" s="17">
        <f t="shared" si="188"/>
        <v>907.32984407052868</v>
      </c>
      <c r="U257" s="17">
        <f t="shared" si="188"/>
        <v>931.82774986043285</v>
      </c>
      <c r="V257" s="17">
        <f t="shared" si="188"/>
        <v>956.98709910666457</v>
      </c>
      <c r="W257" s="17">
        <f t="shared" si="188"/>
        <v>982.82575078254422</v>
      </c>
      <c r="X257" s="17">
        <f t="shared" si="188"/>
        <v>1009.3620460536728</v>
      </c>
      <c r="Y257" s="17">
        <f t="shared" si="188"/>
        <v>1036.6148212971218</v>
      </c>
      <c r="Z257" s="17">
        <f t="shared" si="188"/>
        <v>1064.6034214721442</v>
      </c>
      <c r="AA257" s="17">
        <f t="shared" si="188"/>
        <v>1093.3477138518917</v>
      </c>
      <c r="AB257" s="17">
        <f t="shared" si="188"/>
        <v>1122.8681021258928</v>
      </c>
      <c r="AC257" s="17">
        <f t="shared" si="188"/>
        <v>1153.1855408832919</v>
      </c>
      <c r="AD257" s="17">
        <f t="shared" si="188"/>
        <v>1184.3215504871405</v>
      </c>
      <c r="AE257" s="17">
        <f t="shared" si="188"/>
        <v>1216.2982323502931</v>
      </c>
      <c r="AF257" s="17">
        <f t="shared" si="188"/>
        <v>1249.1382846237509</v>
      </c>
      <c r="AG257" s="17">
        <f t="shared" si="188"/>
        <v>1282.8650183085922</v>
      </c>
      <c r="AH257" s="17">
        <f t="shared" si="188"/>
        <v>1317.502373802924</v>
      </c>
      <c r="AI257" s="17">
        <f t="shared" si="188"/>
        <v>1353.0749378956027</v>
      </c>
      <c r="AJ257" s="17">
        <f t="shared" si="188"/>
        <v>1389.6079612187839</v>
      </c>
      <c r="AK257" s="17">
        <f t="shared" ref="AK257:AM257" si="189">($F253 * 2) * $F254 * AK255 * AK256</f>
        <v>1405.7181747604507</v>
      </c>
      <c r="AL257" s="17">
        <f t="shared" si="189"/>
        <v>1421.8283883021172</v>
      </c>
      <c r="AM257" s="17">
        <f t="shared" si="189"/>
        <v>1437.938601843784</v>
      </c>
    </row>
    <row r="258" spans="1:39" customFormat="1" x14ac:dyDescent="0.25">
      <c r="A258" s="42"/>
      <c r="B258" s="42"/>
      <c r="C258" s="43"/>
      <c r="D258" s="133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1:39" x14ac:dyDescent="0.25">
      <c r="A259" s="42"/>
      <c r="B259" s="42" t="s">
        <v>102</v>
      </c>
      <c r="C259" s="43"/>
      <c r="D259" s="133"/>
    </row>
    <row r="260" spans="1:39" x14ac:dyDescent="0.25">
      <c r="A260" s="42"/>
      <c r="B260" s="42"/>
      <c r="C260" s="43"/>
      <c r="D260" s="133"/>
    </row>
    <row r="261" spans="1:39" x14ac:dyDescent="0.25">
      <c r="A261" s="42"/>
      <c r="B261" s="42"/>
      <c r="C261" s="43" t="s">
        <v>68</v>
      </c>
      <c r="D261" s="133"/>
    </row>
    <row r="262" spans="1:39" x14ac:dyDescent="0.25">
      <c r="A262" s="42"/>
      <c r="B262" s="42"/>
      <c r="C262" s="43"/>
      <c r="D262" s="133"/>
      <c r="E262" s="61" t="str">
        <f>InpC!E$99</f>
        <v>Average Fatality per Fatal Crash</v>
      </c>
      <c r="F262" s="61">
        <f>InpC!F$99</f>
        <v>1.1637931034482758</v>
      </c>
      <c r="G262" s="61" t="str">
        <f>InpC!G$99</f>
        <v>unit</v>
      </c>
    </row>
    <row r="263" spans="1:39" x14ac:dyDescent="0.25">
      <c r="A263" s="42"/>
      <c r="B263" s="42"/>
      <c r="C263" s="43"/>
      <c r="D263" s="133"/>
      <c r="E263" s="126" t="str">
        <f>InpV!E$17</f>
        <v>AADT share - Montebello Blvd - Auto</v>
      </c>
      <c r="F263" s="126">
        <f>InpV!F$17</f>
        <v>0</v>
      </c>
      <c r="G263" s="126" t="str">
        <f>InpV!G$17</f>
        <v>%</v>
      </c>
      <c r="H263" s="126">
        <f>InpV!H$17</f>
        <v>0</v>
      </c>
      <c r="I263" s="126">
        <f>InpV!I$17</f>
        <v>0</v>
      </c>
      <c r="J263" s="126">
        <f>InpV!J$17</f>
        <v>0.92</v>
      </c>
      <c r="K263" s="126">
        <f>InpV!K$17</f>
        <v>0.92</v>
      </c>
      <c r="L263" s="126">
        <f>InpV!L$17</f>
        <v>0.92</v>
      </c>
      <c r="M263" s="126">
        <f>InpV!M$17</f>
        <v>0.92</v>
      </c>
      <c r="N263" s="126">
        <f>InpV!N$17</f>
        <v>0.92</v>
      </c>
      <c r="O263" s="126">
        <f>InpV!O$17</f>
        <v>0.92</v>
      </c>
      <c r="P263" s="126">
        <f>InpV!P$17</f>
        <v>0.92</v>
      </c>
      <c r="Q263" s="126">
        <f>InpV!Q$17</f>
        <v>0.92</v>
      </c>
      <c r="R263" s="126">
        <f>InpV!R$17</f>
        <v>0.92</v>
      </c>
      <c r="S263" s="126">
        <f>InpV!S$17</f>
        <v>0.92</v>
      </c>
      <c r="T263" s="126">
        <f>InpV!T$17</f>
        <v>0.92</v>
      </c>
      <c r="U263" s="126">
        <f>InpV!U$17</f>
        <v>0.92</v>
      </c>
      <c r="V263" s="126">
        <f>InpV!V$17</f>
        <v>0.92</v>
      </c>
      <c r="W263" s="126">
        <f>InpV!W$17</f>
        <v>0.92</v>
      </c>
      <c r="X263" s="126">
        <f>InpV!X$17</f>
        <v>0.92</v>
      </c>
      <c r="Y263" s="126">
        <f>InpV!Y$17</f>
        <v>0.92</v>
      </c>
      <c r="Z263" s="126">
        <f>InpV!Z$17</f>
        <v>0.92</v>
      </c>
      <c r="AA263" s="126">
        <f>InpV!AA$17</f>
        <v>0.92</v>
      </c>
      <c r="AB263" s="126">
        <f>InpV!AB$17</f>
        <v>0.92</v>
      </c>
      <c r="AC263" s="126">
        <f>InpV!AC$17</f>
        <v>0.92</v>
      </c>
      <c r="AD263" s="126">
        <f>InpV!AD$17</f>
        <v>0.92</v>
      </c>
      <c r="AE263" s="126">
        <f>InpV!AE$17</f>
        <v>0.92</v>
      </c>
      <c r="AF263" s="126">
        <f>InpV!AF$17</f>
        <v>0.92</v>
      </c>
      <c r="AG263" s="126">
        <f>InpV!AG$17</f>
        <v>0.92</v>
      </c>
      <c r="AH263" s="126">
        <f>InpV!AH$17</f>
        <v>0.92</v>
      </c>
      <c r="AI263" s="126">
        <f>InpV!AI$17</f>
        <v>0.92</v>
      </c>
      <c r="AJ263" s="126">
        <f>InpV!AJ$17</f>
        <v>0.92</v>
      </c>
      <c r="AK263" s="126">
        <f>InpV!AK$17</f>
        <v>0.92</v>
      </c>
      <c r="AL263" s="126">
        <f>InpV!AL$17</f>
        <v>0.92</v>
      </c>
      <c r="AM263" s="126">
        <f>InpV!AM$17</f>
        <v>0.92</v>
      </c>
    </row>
    <row r="264" spans="1:39" s="73" customFormat="1" x14ac:dyDescent="0.25">
      <c r="A264" s="98"/>
      <c r="B264" s="98"/>
      <c r="C264" s="99"/>
      <c r="D264" s="140"/>
      <c r="E264" s="73" t="s">
        <v>282</v>
      </c>
      <c r="G264" s="73" t="s">
        <v>91</v>
      </c>
      <c r="J264" s="73">
        <f>$F262 * J263</f>
        <v>1.0706896551724139</v>
      </c>
      <c r="K264" s="73">
        <f t="shared" ref="K264:AJ264" si="190">$F262 * K263</f>
        <v>1.0706896551724139</v>
      </c>
      <c r="L264" s="73">
        <f t="shared" si="190"/>
        <v>1.0706896551724139</v>
      </c>
      <c r="M264" s="73">
        <f t="shared" si="190"/>
        <v>1.0706896551724139</v>
      </c>
      <c r="N264" s="73">
        <f t="shared" si="190"/>
        <v>1.0706896551724139</v>
      </c>
      <c r="O264" s="73">
        <f t="shared" si="190"/>
        <v>1.0706896551724139</v>
      </c>
      <c r="P264" s="73">
        <f t="shared" si="190"/>
        <v>1.0706896551724139</v>
      </c>
      <c r="Q264" s="73">
        <f t="shared" si="190"/>
        <v>1.0706896551724139</v>
      </c>
      <c r="R264" s="73">
        <f t="shared" si="190"/>
        <v>1.0706896551724139</v>
      </c>
      <c r="S264" s="73">
        <f t="shared" si="190"/>
        <v>1.0706896551724139</v>
      </c>
      <c r="T264" s="73">
        <f t="shared" si="190"/>
        <v>1.0706896551724139</v>
      </c>
      <c r="U264" s="73">
        <f t="shared" si="190"/>
        <v>1.0706896551724139</v>
      </c>
      <c r="V264" s="73">
        <f t="shared" si="190"/>
        <v>1.0706896551724139</v>
      </c>
      <c r="W264" s="73">
        <f t="shared" si="190"/>
        <v>1.0706896551724139</v>
      </c>
      <c r="X264" s="73">
        <f t="shared" si="190"/>
        <v>1.0706896551724139</v>
      </c>
      <c r="Y264" s="73">
        <f t="shared" si="190"/>
        <v>1.0706896551724139</v>
      </c>
      <c r="Z264" s="73">
        <f t="shared" si="190"/>
        <v>1.0706896551724139</v>
      </c>
      <c r="AA264" s="73">
        <f t="shared" si="190"/>
        <v>1.0706896551724139</v>
      </c>
      <c r="AB264" s="73">
        <f t="shared" si="190"/>
        <v>1.0706896551724139</v>
      </c>
      <c r="AC264" s="73">
        <f t="shared" si="190"/>
        <v>1.0706896551724139</v>
      </c>
      <c r="AD264" s="73">
        <f t="shared" si="190"/>
        <v>1.0706896551724139</v>
      </c>
      <c r="AE264" s="73">
        <f t="shared" si="190"/>
        <v>1.0706896551724139</v>
      </c>
      <c r="AF264" s="73">
        <f t="shared" si="190"/>
        <v>1.0706896551724139</v>
      </c>
      <c r="AG264" s="73">
        <f t="shared" si="190"/>
        <v>1.0706896551724139</v>
      </c>
      <c r="AH264" s="73">
        <f t="shared" si="190"/>
        <v>1.0706896551724139</v>
      </c>
      <c r="AI264" s="73">
        <f t="shared" si="190"/>
        <v>1.0706896551724139</v>
      </c>
      <c r="AJ264" s="73">
        <f t="shared" si="190"/>
        <v>1.0706896551724139</v>
      </c>
      <c r="AK264" s="73">
        <f t="shared" ref="AK264:AM264" si="191">$F262 * AK263</f>
        <v>1.0706896551724139</v>
      </c>
      <c r="AL264" s="73">
        <f t="shared" si="191"/>
        <v>1.0706896551724139</v>
      </c>
      <c r="AM264" s="73">
        <f t="shared" si="191"/>
        <v>1.0706896551724139</v>
      </c>
    </row>
    <row r="265" spans="1:39" x14ac:dyDescent="0.25">
      <c r="A265" s="42"/>
      <c r="B265" s="42"/>
      <c r="C265" s="43"/>
      <c r="D265" s="133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6"/>
      <c r="AJ265" s="126"/>
      <c r="AK265" s="126"/>
      <c r="AL265" s="126"/>
      <c r="AM265" s="126"/>
    </row>
    <row r="266" spans="1:39" x14ac:dyDescent="0.25">
      <c r="A266" s="42"/>
      <c r="B266" s="42"/>
      <c r="C266" s="43"/>
      <c r="D266" s="133"/>
      <c r="E266" s="61" t="str">
        <f>InpC!E$99</f>
        <v>Average Fatality per Fatal Crash</v>
      </c>
      <c r="F266" s="61">
        <f>InpC!F$99</f>
        <v>1.1637931034482758</v>
      </c>
      <c r="G266" s="61" t="str">
        <f>InpC!G$99</f>
        <v>unit</v>
      </c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6"/>
      <c r="AJ266" s="126"/>
      <c r="AK266" s="126"/>
      <c r="AL266" s="126"/>
      <c r="AM266" s="126"/>
    </row>
    <row r="267" spans="1:39" x14ac:dyDescent="0.25">
      <c r="A267" s="42"/>
      <c r="B267" s="42"/>
      <c r="C267" s="43"/>
      <c r="D267" s="133"/>
      <c r="E267" s="126" t="str">
        <f>InpV!E$18</f>
        <v>AADT share - Montebello Blvd - Truck</v>
      </c>
      <c r="F267" s="126">
        <f>InpV!F$18</f>
        <v>0</v>
      </c>
      <c r="G267" s="126" t="str">
        <f>InpV!G$18</f>
        <v>%</v>
      </c>
      <c r="H267" s="126">
        <f>InpV!H$18</f>
        <v>0</v>
      </c>
      <c r="I267" s="126">
        <f>InpV!I$18</f>
        <v>0</v>
      </c>
      <c r="J267" s="126">
        <f>InpV!J$18</f>
        <v>0.08</v>
      </c>
      <c r="K267" s="126">
        <f>InpV!K$18</f>
        <v>0.08</v>
      </c>
      <c r="L267" s="126">
        <f>InpV!L$18</f>
        <v>0.08</v>
      </c>
      <c r="M267" s="126">
        <f>InpV!M$18</f>
        <v>0.08</v>
      </c>
      <c r="N267" s="126">
        <f>InpV!N$18</f>
        <v>0.08</v>
      </c>
      <c r="O267" s="126">
        <f>InpV!O$18</f>
        <v>0.08</v>
      </c>
      <c r="P267" s="126">
        <f>InpV!P$18</f>
        <v>0.08</v>
      </c>
      <c r="Q267" s="126">
        <f>InpV!Q$18</f>
        <v>0.08</v>
      </c>
      <c r="R267" s="126">
        <f>InpV!R$18</f>
        <v>0.08</v>
      </c>
      <c r="S267" s="126">
        <f>InpV!S$18</f>
        <v>0.08</v>
      </c>
      <c r="T267" s="126">
        <f>InpV!T$18</f>
        <v>0.08</v>
      </c>
      <c r="U267" s="126">
        <f>InpV!U$18</f>
        <v>0.08</v>
      </c>
      <c r="V267" s="126">
        <f>InpV!V$18</f>
        <v>0.08</v>
      </c>
      <c r="W267" s="126">
        <f>InpV!W$18</f>
        <v>0.08</v>
      </c>
      <c r="X267" s="126">
        <f>InpV!X$18</f>
        <v>0.08</v>
      </c>
      <c r="Y267" s="126">
        <f>InpV!Y$18</f>
        <v>0.08</v>
      </c>
      <c r="Z267" s="126">
        <f>InpV!Z$18</f>
        <v>0.08</v>
      </c>
      <c r="AA267" s="126">
        <f>InpV!AA$18</f>
        <v>0.08</v>
      </c>
      <c r="AB267" s="126">
        <f>InpV!AB$18</f>
        <v>0.08</v>
      </c>
      <c r="AC267" s="126">
        <f>InpV!AC$18</f>
        <v>0.08</v>
      </c>
      <c r="AD267" s="126">
        <f>InpV!AD$18</f>
        <v>0.08</v>
      </c>
      <c r="AE267" s="126">
        <f>InpV!AE$18</f>
        <v>0.08</v>
      </c>
      <c r="AF267" s="126">
        <f>InpV!AF$18</f>
        <v>0.08</v>
      </c>
      <c r="AG267" s="126">
        <f>InpV!AG$18</f>
        <v>0.08</v>
      </c>
      <c r="AH267" s="126">
        <f>InpV!AH$18</f>
        <v>0.08</v>
      </c>
      <c r="AI267" s="126">
        <f>InpV!AI$18</f>
        <v>0.08</v>
      </c>
      <c r="AJ267" s="126">
        <f>InpV!AJ$18</f>
        <v>0.08</v>
      </c>
      <c r="AK267" s="126">
        <f>InpV!AK$18</f>
        <v>0.08</v>
      </c>
      <c r="AL267" s="126">
        <f>InpV!AL$18</f>
        <v>0.08</v>
      </c>
      <c r="AM267" s="126">
        <f>InpV!AM$18</f>
        <v>0.08</v>
      </c>
    </row>
    <row r="268" spans="1:39" x14ac:dyDescent="0.25">
      <c r="A268" s="42"/>
      <c r="B268" s="42"/>
      <c r="C268" s="43"/>
      <c r="D268" s="133"/>
      <c r="E268" s="73" t="s">
        <v>283</v>
      </c>
      <c r="F268" s="73"/>
      <c r="G268" s="73" t="s">
        <v>91</v>
      </c>
      <c r="H268" s="73"/>
      <c r="I268" s="73"/>
      <c r="J268" s="73">
        <f t="shared" ref="J268:AJ268" si="192">$F266 * J267</f>
        <v>9.3103448275862061E-2</v>
      </c>
      <c r="K268" s="73">
        <f t="shared" si="192"/>
        <v>9.3103448275862061E-2</v>
      </c>
      <c r="L268" s="73">
        <f t="shared" si="192"/>
        <v>9.3103448275862061E-2</v>
      </c>
      <c r="M268" s="73">
        <f t="shared" si="192"/>
        <v>9.3103448275862061E-2</v>
      </c>
      <c r="N268" s="73">
        <f t="shared" si="192"/>
        <v>9.3103448275862061E-2</v>
      </c>
      <c r="O268" s="73">
        <f t="shared" si="192"/>
        <v>9.3103448275862061E-2</v>
      </c>
      <c r="P268" s="73">
        <f t="shared" si="192"/>
        <v>9.3103448275862061E-2</v>
      </c>
      <c r="Q268" s="73">
        <f t="shared" si="192"/>
        <v>9.3103448275862061E-2</v>
      </c>
      <c r="R268" s="73">
        <f t="shared" si="192"/>
        <v>9.3103448275862061E-2</v>
      </c>
      <c r="S268" s="73">
        <f t="shared" si="192"/>
        <v>9.3103448275862061E-2</v>
      </c>
      <c r="T268" s="73">
        <f t="shared" si="192"/>
        <v>9.3103448275862061E-2</v>
      </c>
      <c r="U268" s="73">
        <f t="shared" si="192"/>
        <v>9.3103448275862061E-2</v>
      </c>
      <c r="V268" s="73">
        <f t="shared" si="192"/>
        <v>9.3103448275862061E-2</v>
      </c>
      <c r="W268" s="73">
        <f t="shared" si="192"/>
        <v>9.3103448275862061E-2</v>
      </c>
      <c r="X268" s="73">
        <f t="shared" si="192"/>
        <v>9.3103448275862061E-2</v>
      </c>
      <c r="Y268" s="73">
        <f t="shared" si="192"/>
        <v>9.3103448275862061E-2</v>
      </c>
      <c r="Z268" s="73">
        <f t="shared" si="192"/>
        <v>9.3103448275862061E-2</v>
      </c>
      <c r="AA268" s="73">
        <f t="shared" si="192"/>
        <v>9.3103448275862061E-2</v>
      </c>
      <c r="AB268" s="73">
        <f t="shared" si="192"/>
        <v>9.3103448275862061E-2</v>
      </c>
      <c r="AC268" s="73">
        <f t="shared" si="192"/>
        <v>9.3103448275862061E-2</v>
      </c>
      <c r="AD268" s="73">
        <f t="shared" si="192"/>
        <v>9.3103448275862061E-2</v>
      </c>
      <c r="AE268" s="73">
        <f t="shared" si="192"/>
        <v>9.3103448275862061E-2</v>
      </c>
      <c r="AF268" s="73">
        <f t="shared" si="192"/>
        <v>9.3103448275862061E-2</v>
      </c>
      <c r="AG268" s="73">
        <f t="shared" si="192"/>
        <v>9.3103448275862061E-2</v>
      </c>
      <c r="AH268" s="73">
        <f t="shared" si="192"/>
        <v>9.3103448275862061E-2</v>
      </c>
      <c r="AI268" s="73">
        <f t="shared" si="192"/>
        <v>9.3103448275862061E-2</v>
      </c>
      <c r="AJ268" s="73">
        <f t="shared" si="192"/>
        <v>9.3103448275862061E-2</v>
      </c>
      <c r="AK268" s="73">
        <f t="shared" ref="AK268:AM268" si="193">$F266 * AK267</f>
        <v>9.3103448275862061E-2</v>
      </c>
      <c r="AL268" s="73">
        <f t="shared" si="193"/>
        <v>9.3103448275862061E-2</v>
      </c>
      <c r="AM268" s="73">
        <f t="shared" si="193"/>
        <v>9.3103448275862061E-2</v>
      </c>
    </row>
    <row r="269" spans="1:39" x14ac:dyDescent="0.25">
      <c r="A269" s="42"/>
      <c r="B269" s="42"/>
      <c r="C269" s="43"/>
      <c r="D269" s="133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</row>
    <row r="270" spans="1:39" x14ac:dyDescent="0.25">
      <c r="A270" s="42"/>
      <c r="B270" s="42"/>
      <c r="C270" s="43"/>
      <c r="D270" s="133"/>
      <c r="E270" s="180" t="str">
        <f>E$264</f>
        <v>Average Fatality per Fatal Crash - Auto</v>
      </c>
      <c r="F270" s="180">
        <f t="shared" ref="F270:AM270" si="194">F$264</f>
        <v>0</v>
      </c>
      <c r="G270" s="180" t="str">
        <f t="shared" si="194"/>
        <v>unit</v>
      </c>
      <c r="H270" s="180">
        <f t="shared" si="194"/>
        <v>0</v>
      </c>
      <c r="I270" s="180">
        <f t="shared" si="194"/>
        <v>0</v>
      </c>
      <c r="J270" s="180">
        <f t="shared" si="194"/>
        <v>1.0706896551724139</v>
      </c>
      <c r="K270" s="180">
        <f t="shared" si="194"/>
        <v>1.0706896551724139</v>
      </c>
      <c r="L270" s="180">
        <f t="shared" si="194"/>
        <v>1.0706896551724139</v>
      </c>
      <c r="M270" s="180">
        <f t="shared" si="194"/>
        <v>1.0706896551724139</v>
      </c>
      <c r="N270" s="180">
        <f t="shared" si="194"/>
        <v>1.0706896551724139</v>
      </c>
      <c r="O270" s="180">
        <f t="shared" si="194"/>
        <v>1.0706896551724139</v>
      </c>
      <c r="P270" s="180">
        <f t="shared" si="194"/>
        <v>1.0706896551724139</v>
      </c>
      <c r="Q270" s="180">
        <f t="shared" si="194"/>
        <v>1.0706896551724139</v>
      </c>
      <c r="R270" s="180">
        <f t="shared" si="194"/>
        <v>1.0706896551724139</v>
      </c>
      <c r="S270" s="180">
        <f t="shared" si="194"/>
        <v>1.0706896551724139</v>
      </c>
      <c r="T270" s="180">
        <f t="shared" si="194"/>
        <v>1.0706896551724139</v>
      </c>
      <c r="U270" s="180">
        <f t="shared" si="194"/>
        <v>1.0706896551724139</v>
      </c>
      <c r="V270" s="180">
        <f t="shared" si="194"/>
        <v>1.0706896551724139</v>
      </c>
      <c r="W270" s="180">
        <f t="shared" si="194"/>
        <v>1.0706896551724139</v>
      </c>
      <c r="X270" s="180">
        <f t="shared" si="194"/>
        <v>1.0706896551724139</v>
      </c>
      <c r="Y270" s="180">
        <f t="shared" si="194"/>
        <v>1.0706896551724139</v>
      </c>
      <c r="Z270" s="180">
        <f t="shared" si="194"/>
        <v>1.0706896551724139</v>
      </c>
      <c r="AA270" s="180">
        <f t="shared" si="194"/>
        <v>1.0706896551724139</v>
      </c>
      <c r="AB270" s="180">
        <f t="shared" si="194"/>
        <v>1.0706896551724139</v>
      </c>
      <c r="AC270" s="180">
        <f t="shared" si="194"/>
        <v>1.0706896551724139</v>
      </c>
      <c r="AD270" s="180">
        <f t="shared" si="194"/>
        <v>1.0706896551724139</v>
      </c>
      <c r="AE270" s="180">
        <f t="shared" si="194"/>
        <v>1.0706896551724139</v>
      </c>
      <c r="AF270" s="180">
        <f t="shared" si="194"/>
        <v>1.0706896551724139</v>
      </c>
      <c r="AG270" s="180">
        <f t="shared" si="194"/>
        <v>1.0706896551724139</v>
      </c>
      <c r="AH270" s="180">
        <f t="shared" si="194"/>
        <v>1.0706896551724139</v>
      </c>
      <c r="AI270" s="180">
        <f t="shared" si="194"/>
        <v>1.0706896551724139</v>
      </c>
      <c r="AJ270" s="180">
        <f t="shared" si="194"/>
        <v>1.0706896551724139</v>
      </c>
      <c r="AK270" s="180">
        <f t="shared" si="194"/>
        <v>1.0706896551724139</v>
      </c>
      <c r="AL270" s="180">
        <f t="shared" si="194"/>
        <v>1.0706896551724139</v>
      </c>
      <c r="AM270" s="180">
        <f t="shared" si="194"/>
        <v>1.0706896551724139</v>
      </c>
    </row>
    <row r="271" spans="1:39" x14ac:dyDescent="0.25">
      <c r="A271" s="42"/>
      <c r="B271" s="42"/>
      <c r="C271" s="43"/>
      <c r="D271" s="133"/>
      <c r="E271" s="180" t="str">
        <f>E$268</f>
        <v>Average Fatality per Fatal Crash - Truck</v>
      </c>
      <c r="F271" s="180">
        <f t="shared" ref="F271:AM271" si="195">F$268</f>
        <v>0</v>
      </c>
      <c r="G271" s="180" t="str">
        <f t="shared" si="195"/>
        <v>unit</v>
      </c>
      <c r="H271" s="180">
        <f t="shared" si="195"/>
        <v>0</v>
      </c>
      <c r="I271" s="180">
        <f t="shared" si="195"/>
        <v>0</v>
      </c>
      <c r="J271" s="180">
        <f t="shared" si="195"/>
        <v>9.3103448275862061E-2</v>
      </c>
      <c r="K271" s="180">
        <f t="shared" si="195"/>
        <v>9.3103448275862061E-2</v>
      </c>
      <c r="L271" s="180">
        <f t="shared" si="195"/>
        <v>9.3103448275862061E-2</v>
      </c>
      <c r="M271" s="180">
        <f t="shared" si="195"/>
        <v>9.3103448275862061E-2</v>
      </c>
      <c r="N271" s="180">
        <f t="shared" si="195"/>
        <v>9.3103448275862061E-2</v>
      </c>
      <c r="O271" s="180">
        <f t="shared" si="195"/>
        <v>9.3103448275862061E-2</v>
      </c>
      <c r="P271" s="180">
        <f t="shared" si="195"/>
        <v>9.3103448275862061E-2</v>
      </c>
      <c r="Q271" s="180">
        <f t="shared" si="195"/>
        <v>9.3103448275862061E-2</v>
      </c>
      <c r="R271" s="180">
        <f t="shared" si="195"/>
        <v>9.3103448275862061E-2</v>
      </c>
      <c r="S271" s="180">
        <f t="shared" si="195"/>
        <v>9.3103448275862061E-2</v>
      </c>
      <c r="T271" s="180">
        <f t="shared" si="195"/>
        <v>9.3103448275862061E-2</v>
      </c>
      <c r="U271" s="180">
        <f t="shared" si="195"/>
        <v>9.3103448275862061E-2</v>
      </c>
      <c r="V271" s="180">
        <f t="shared" si="195"/>
        <v>9.3103448275862061E-2</v>
      </c>
      <c r="W271" s="180">
        <f t="shared" si="195"/>
        <v>9.3103448275862061E-2</v>
      </c>
      <c r="X271" s="180">
        <f t="shared" si="195"/>
        <v>9.3103448275862061E-2</v>
      </c>
      <c r="Y271" s="180">
        <f t="shared" si="195"/>
        <v>9.3103448275862061E-2</v>
      </c>
      <c r="Z271" s="180">
        <f t="shared" si="195"/>
        <v>9.3103448275862061E-2</v>
      </c>
      <c r="AA271" s="180">
        <f t="shared" si="195"/>
        <v>9.3103448275862061E-2</v>
      </c>
      <c r="AB271" s="180">
        <f t="shared" si="195"/>
        <v>9.3103448275862061E-2</v>
      </c>
      <c r="AC271" s="180">
        <f t="shared" si="195"/>
        <v>9.3103448275862061E-2</v>
      </c>
      <c r="AD271" s="180">
        <f t="shared" si="195"/>
        <v>9.3103448275862061E-2</v>
      </c>
      <c r="AE271" s="180">
        <f t="shared" si="195"/>
        <v>9.3103448275862061E-2</v>
      </c>
      <c r="AF271" s="180">
        <f t="shared" si="195"/>
        <v>9.3103448275862061E-2</v>
      </c>
      <c r="AG271" s="180">
        <f t="shared" si="195"/>
        <v>9.3103448275862061E-2</v>
      </c>
      <c r="AH271" s="180">
        <f t="shared" si="195"/>
        <v>9.3103448275862061E-2</v>
      </c>
      <c r="AI271" s="180">
        <f t="shared" si="195"/>
        <v>9.3103448275862061E-2</v>
      </c>
      <c r="AJ271" s="180">
        <f t="shared" si="195"/>
        <v>9.3103448275862061E-2</v>
      </c>
      <c r="AK271" s="180">
        <f t="shared" si="195"/>
        <v>9.3103448275862061E-2</v>
      </c>
      <c r="AL271" s="180">
        <f t="shared" si="195"/>
        <v>9.3103448275862061E-2</v>
      </c>
      <c r="AM271" s="180">
        <f t="shared" si="195"/>
        <v>9.3103448275862061E-2</v>
      </c>
    </row>
    <row r="272" spans="1:39" s="45" customFormat="1" x14ac:dyDescent="0.25">
      <c r="A272" s="98"/>
      <c r="B272" s="98"/>
      <c r="C272" s="99"/>
      <c r="D272" s="140"/>
      <c r="E272" s="73" t="s">
        <v>103</v>
      </c>
      <c r="F272" s="65"/>
      <c r="G272" s="65" t="s">
        <v>91</v>
      </c>
      <c r="H272" s="65"/>
      <c r="I272" s="65"/>
      <c r="J272" s="45">
        <f t="shared" ref="J272:AJ272" si="196">SUM(J270:J271)</f>
        <v>1.163793103448276</v>
      </c>
      <c r="K272" s="45">
        <f t="shared" si="196"/>
        <v>1.163793103448276</v>
      </c>
      <c r="L272" s="45">
        <f t="shared" si="196"/>
        <v>1.163793103448276</v>
      </c>
      <c r="M272" s="45">
        <f t="shared" si="196"/>
        <v>1.163793103448276</v>
      </c>
      <c r="N272" s="45">
        <f t="shared" si="196"/>
        <v>1.163793103448276</v>
      </c>
      <c r="O272" s="45">
        <f t="shared" si="196"/>
        <v>1.163793103448276</v>
      </c>
      <c r="P272" s="45">
        <f t="shared" si="196"/>
        <v>1.163793103448276</v>
      </c>
      <c r="Q272" s="45">
        <f t="shared" si="196"/>
        <v>1.163793103448276</v>
      </c>
      <c r="R272" s="45">
        <f t="shared" si="196"/>
        <v>1.163793103448276</v>
      </c>
      <c r="S272" s="45">
        <f t="shared" si="196"/>
        <v>1.163793103448276</v>
      </c>
      <c r="T272" s="45">
        <f t="shared" si="196"/>
        <v>1.163793103448276</v>
      </c>
      <c r="U272" s="45">
        <f t="shared" si="196"/>
        <v>1.163793103448276</v>
      </c>
      <c r="V272" s="45">
        <f t="shared" si="196"/>
        <v>1.163793103448276</v>
      </c>
      <c r="W272" s="45">
        <f t="shared" si="196"/>
        <v>1.163793103448276</v>
      </c>
      <c r="X272" s="45">
        <f t="shared" si="196"/>
        <v>1.163793103448276</v>
      </c>
      <c r="Y272" s="45">
        <f t="shared" si="196"/>
        <v>1.163793103448276</v>
      </c>
      <c r="Z272" s="45">
        <f t="shared" si="196"/>
        <v>1.163793103448276</v>
      </c>
      <c r="AA272" s="45">
        <f t="shared" si="196"/>
        <v>1.163793103448276</v>
      </c>
      <c r="AB272" s="45">
        <f t="shared" si="196"/>
        <v>1.163793103448276</v>
      </c>
      <c r="AC272" s="45">
        <f t="shared" si="196"/>
        <v>1.163793103448276</v>
      </c>
      <c r="AD272" s="45">
        <f t="shared" si="196"/>
        <v>1.163793103448276</v>
      </c>
      <c r="AE272" s="45">
        <f t="shared" si="196"/>
        <v>1.163793103448276</v>
      </c>
      <c r="AF272" s="45">
        <f t="shared" si="196"/>
        <v>1.163793103448276</v>
      </c>
      <c r="AG272" s="45">
        <f t="shared" si="196"/>
        <v>1.163793103448276</v>
      </c>
      <c r="AH272" s="45">
        <f t="shared" si="196"/>
        <v>1.163793103448276</v>
      </c>
      <c r="AI272" s="45">
        <f t="shared" si="196"/>
        <v>1.163793103448276</v>
      </c>
      <c r="AJ272" s="45">
        <f t="shared" si="196"/>
        <v>1.163793103448276</v>
      </c>
      <c r="AK272" s="45">
        <f t="shared" ref="AK272:AM272" si="197">SUM(AK270:AK271)</f>
        <v>1.163793103448276</v>
      </c>
      <c r="AL272" s="45">
        <f t="shared" si="197"/>
        <v>1.163793103448276</v>
      </c>
      <c r="AM272" s="45">
        <f t="shared" si="197"/>
        <v>1.163793103448276</v>
      </c>
    </row>
    <row r="273" spans="1:39" x14ac:dyDescent="0.25">
      <c r="A273" s="42"/>
      <c r="B273" s="42"/>
      <c r="C273" s="43"/>
      <c r="D273" s="133"/>
    </row>
    <row r="274" spans="1:39" x14ac:dyDescent="0.25">
      <c r="A274" s="42"/>
      <c r="B274" s="42"/>
      <c r="C274" s="43"/>
      <c r="D274" s="133"/>
      <c r="E274" s="61" t="str">
        <f>InpC!E$101</f>
        <v>Average Injury per Fatal Crash</v>
      </c>
      <c r="F274" s="61">
        <f>InpC!F$101</f>
        <v>0.57758620689655171</v>
      </c>
      <c r="G274" s="61" t="str">
        <f>InpC!G$101</f>
        <v>unit</v>
      </c>
    </row>
    <row r="275" spans="1:39" x14ac:dyDescent="0.25">
      <c r="A275" s="42"/>
      <c r="B275" s="42"/>
      <c r="C275" s="43"/>
      <c r="D275" s="133"/>
      <c r="E275" s="126" t="str">
        <f>InpV!E$17</f>
        <v>AADT share - Montebello Blvd - Auto</v>
      </c>
      <c r="F275" s="126">
        <f>InpV!F$17</f>
        <v>0</v>
      </c>
      <c r="G275" s="126" t="str">
        <f>InpV!G$17</f>
        <v>%</v>
      </c>
      <c r="H275" s="126">
        <f>InpV!H$17</f>
        <v>0</v>
      </c>
      <c r="I275" s="126">
        <f>InpV!I$17</f>
        <v>0</v>
      </c>
      <c r="J275" s="126">
        <f>InpV!J$17</f>
        <v>0.92</v>
      </c>
      <c r="K275" s="126">
        <f>InpV!K$17</f>
        <v>0.92</v>
      </c>
      <c r="L275" s="126">
        <f>InpV!L$17</f>
        <v>0.92</v>
      </c>
      <c r="M275" s="126">
        <f>InpV!M$17</f>
        <v>0.92</v>
      </c>
      <c r="N275" s="126">
        <f>InpV!N$17</f>
        <v>0.92</v>
      </c>
      <c r="O275" s="126">
        <f>InpV!O$17</f>
        <v>0.92</v>
      </c>
      <c r="P275" s="126">
        <f>InpV!P$17</f>
        <v>0.92</v>
      </c>
      <c r="Q275" s="126">
        <f>InpV!Q$17</f>
        <v>0.92</v>
      </c>
      <c r="R275" s="126">
        <f>InpV!R$17</f>
        <v>0.92</v>
      </c>
      <c r="S275" s="126">
        <f>InpV!S$17</f>
        <v>0.92</v>
      </c>
      <c r="T275" s="126">
        <f>InpV!T$17</f>
        <v>0.92</v>
      </c>
      <c r="U275" s="126">
        <f>InpV!U$17</f>
        <v>0.92</v>
      </c>
      <c r="V275" s="126">
        <f>InpV!V$17</f>
        <v>0.92</v>
      </c>
      <c r="W275" s="126">
        <f>InpV!W$17</f>
        <v>0.92</v>
      </c>
      <c r="X275" s="126">
        <f>InpV!X$17</f>
        <v>0.92</v>
      </c>
      <c r="Y275" s="126">
        <f>InpV!Y$17</f>
        <v>0.92</v>
      </c>
      <c r="Z275" s="126">
        <f>InpV!Z$17</f>
        <v>0.92</v>
      </c>
      <c r="AA275" s="126">
        <f>InpV!AA$17</f>
        <v>0.92</v>
      </c>
      <c r="AB275" s="126">
        <f>InpV!AB$17</f>
        <v>0.92</v>
      </c>
      <c r="AC275" s="126">
        <f>InpV!AC$17</f>
        <v>0.92</v>
      </c>
      <c r="AD275" s="126">
        <f>InpV!AD$17</f>
        <v>0.92</v>
      </c>
      <c r="AE275" s="126">
        <f>InpV!AE$17</f>
        <v>0.92</v>
      </c>
      <c r="AF275" s="126">
        <f>InpV!AF$17</f>
        <v>0.92</v>
      </c>
      <c r="AG275" s="126">
        <f>InpV!AG$17</f>
        <v>0.92</v>
      </c>
      <c r="AH275" s="126">
        <f>InpV!AH$17</f>
        <v>0.92</v>
      </c>
      <c r="AI275" s="126">
        <f>InpV!AI$17</f>
        <v>0.92</v>
      </c>
      <c r="AJ275" s="126">
        <f>InpV!AJ$17</f>
        <v>0.92</v>
      </c>
      <c r="AK275" s="126">
        <f>InpV!AK$17</f>
        <v>0.92</v>
      </c>
      <c r="AL275" s="126">
        <f>InpV!AL$17</f>
        <v>0.92</v>
      </c>
      <c r="AM275" s="126">
        <f>InpV!AM$17</f>
        <v>0.92</v>
      </c>
    </row>
    <row r="276" spans="1:39" s="73" customFormat="1" x14ac:dyDescent="0.25">
      <c r="A276" s="98"/>
      <c r="B276" s="98"/>
      <c r="C276" s="99"/>
      <c r="D276" s="140"/>
      <c r="E276" s="73" t="s">
        <v>284</v>
      </c>
      <c r="G276" s="73" t="s">
        <v>91</v>
      </c>
      <c r="J276" s="73">
        <f t="shared" ref="J276:AJ276" si="198">$F274 * J275</f>
        <v>0.53137931034482755</v>
      </c>
      <c r="K276" s="73">
        <f t="shared" si="198"/>
        <v>0.53137931034482755</v>
      </c>
      <c r="L276" s="73">
        <f t="shared" si="198"/>
        <v>0.53137931034482755</v>
      </c>
      <c r="M276" s="73">
        <f t="shared" si="198"/>
        <v>0.53137931034482755</v>
      </c>
      <c r="N276" s="73">
        <f t="shared" si="198"/>
        <v>0.53137931034482755</v>
      </c>
      <c r="O276" s="73">
        <f t="shared" si="198"/>
        <v>0.53137931034482755</v>
      </c>
      <c r="P276" s="73">
        <f t="shared" si="198"/>
        <v>0.53137931034482755</v>
      </c>
      <c r="Q276" s="73">
        <f t="shared" si="198"/>
        <v>0.53137931034482755</v>
      </c>
      <c r="R276" s="73">
        <f t="shared" si="198"/>
        <v>0.53137931034482755</v>
      </c>
      <c r="S276" s="73">
        <f t="shared" si="198"/>
        <v>0.53137931034482755</v>
      </c>
      <c r="T276" s="73">
        <f t="shared" si="198"/>
        <v>0.53137931034482755</v>
      </c>
      <c r="U276" s="73">
        <f t="shared" si="198"/>
        <v>0.53137931034482755</v>
      </c>
      <c r="V276" s="73">
        <f t="shared" si="198"/>
        <v>0.53137931034482755</v>
      </c>
      <c r="W276" s="73">
        <f t="shared" si="198"/>
        <v>0.53137931034482755</v>
      </c>
      <c r="X276" s="73">
        <f t="shared" si="198"/>
        <v>0.53137931034482755</v>
      </c>
      <c r="Y276" s="73">
        <f t="shared" si="198"/>
        <v>0.53137931034482755</v>
      </c>
      <c r="Z276" s="73">
        <f t="shared" si="198"/>
        <v>0.53137931034482755</v>
      </c>
      <c r="AA276" s="73">
        <f t="shared" si="198"/>
        <v>0.53137931034482755</v>
      </c>
      <c r="AB276" s="73">
        <f t="shared" si="198"/>
        <v>0.53137931034482755</v>
      </c>
      <c r="AC276" s="73">
        <f t="shared" si="198"/>
        <v>0.53137931034482755</v>
      </c>
      <c r="AD276" s="73">
        <f t="shared" si="198"/>
        <v>0.53137931034482755</v>
      </c>
      <c r="AE276" s="73">
        <f t="shared" si="198"/>
        <v>0.53137931034482755</v>
      </c>
      <c r="AF276" s="73">
        <f t="shared" si="198"/>
        <v>0.53137931034482755</v>
      </c>
      <c r="AG276" s="73">
        <f t="shared" si="198"/>
        <v>0.53137931034482755</v>
      </c>
      <c r="AH276" s="73">
        <f t="shared" si="198"/>
        <v>0.53137931034482755</v>
      </c>
      <c r="AI276" s="73">
        <f t="shared" si="198"/>
        <v>0.53137931034482755</v>
      </c>
      <c r="AJ276" s="73">
        <f t="shared" si="198"/>
        <v>0.53137931034482755</v>
      </c>
      <c r="AK276" s="73">
        <f t="shared" ref="AK276:AM276" si="199">$F274 * AK275</f>
        <v>0.53137931034482755</v>
      </c>
      <c r="AL276" s="73">
        <f t="shared" si="199"/>
        <v>0.53137931034482755</v>
      </c>
      <c r="AM276" s="73">
        <f t="shared" si="199"/>
        <v>0.53137931034482755</v>
      </c>
    </row>
    <row r="277" spans="1:39" x14ac:dyDescent="0.25">
      <c r="A277" s="42"/>
      <c r="B277" s="42"/>
      <c r="C277" s="43"/>
      <c r="D277" s="133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  <c r="AF277" s="126"/>
      <c r="AG277" s="126"/>
      <c r="AH277" s="126"/>
      <c r="AI277" s="126"/>
      <c r="AJ277" s="126"/>
      <c r="AK277" s="126"/>
      <c r="AL277" s="126"/>
      <c r="AM277" s="126"/>
    </row>
    <row r="278" spans="1:39" x14ac:dyDescent="0.25">
      <c r="A278" s="42"/>
      <c r="B278" s="42"/>
      <c r="C278" s="43"/>
      <c r="D278" s="133"/>
      <c r="E278" s="61" t="str">
        <f>InpC!E$101</f>
        <v>Average Injury per Fatal Crash</v>
      </c>
      <c r="F278" s="61">
        <f>InpC!F$101</f>
        <v>0.57758620689655171</v>
      </c>
      <c r="G278" s="61" t="str">
        <f>InpC!G$101</f>
        <v>unit</v>
      </c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  <c r="AF278" s="126"/>
      <c r="AG278" s="126"/>
      <c r="AH278" s="126"/>
      <c r="AI278" s="126"/>
      <c r="AJ278" s="126"/>
      <c r="AK278" s="126"/>
      <c r="AL278" s="126"/>
      <c r="AM278" s="126"/>
    </row>
    <row r="279" spans="1:39" x14ac:dyDescent="0.25">
      <c r="A279" s="42"/>
      <c r="B279" s="42"/>
      <c r="C279" s="43"/>
      <c r="D279" s="133"/>
      <c r="E279" s="126" t="str">
        <f>InpV!E$18</f>
        <v>AADT share - Montebello Blvd - Truck</v>
      </c>
      <c r="F279" s="126">
        <f>InpV!F$18</f>
        <v>0</v>
      </c>
      <c r="G279" s="126" t="str">
        <f>InpV!G$18</f>
        <v>%</v>
      </c>
      <c r="H279" s="126">
        <f>InpV!H$18</f>
        <v>0</v>
      </c>
      <c r="I279" s="126">
        <f>InpV!I$18</f>
        <v>0</v>
      </c>
      <c r="J279" s="126">
        <f>InpV!J$18</f>
        <v>0.08</v>
      </c>
      <c r="K279" s="126">
        <f>InpV!K$18</f>
        <v>0.08</v>
      </c>
      <c r="L279" s="126">
        <f>InpV!L$18</f>
        <v>0.08</v>
      </c>
      <c r="M279" s="126">
        <f>InpV!M$18</f>
        <v>0.08</v>
      </c>
      <c r="N279" s="126">
        <f>InpV!N$18</f>
        <v>0.08</v>
      </c>
      <c r="O279" s="126">
        <f>InpV!O$18</f>
        <v>0.08</v>
      </c>
      <c r="P279" s="126">
        <f>InpV!P$18</f>
        <v>0.08</v>
      </c>
      <c r="Q279" s="126">
        <f>InpV!Q$18</f>
        <v>0.08</v>
      </c>
      <c r="R279" s="126">
        <f>InpV!R$18</f>
        <v>0.08</v>
      </c>
      <c r="S279" s="126">
        <f>InpV!S$18</f>
        <v>0.08</v>
      </c>
      <c r="T279" s="126">
        <f>InpV!T$18</f>
        <v>0.08</v>
      </c>
      <c r="U279" s="126">
        <f>InpV!U$18</f>
        <v>0.08</v>
      </c>
      <c r="V279" s="126">
        <f>InpV!V$18</f>
        <v>0.08</v>
      </c>
      <c r="W279" s="126">
        <f>InpV!W$18</f>
        <v>0.08</v>
      </c>
      <c r="X279" s="126">
        <f>InpV!X$18</f>
        <v>0.08</v>
      </c>
      <c r="Y279" s="126">
        <f>InpV!Y$18</f>
        <v>0.08</v>
      </c>
      <c r="Z279" s="126">
        <f>InpV!Z$18</f>
        <v>0.08</v>
      </c>
      <c r="AA279" s="126">
        <f>InpV!AA$18</f>
        <v>0.08</v>
      </c>
      <c r="AB279" s="126">
        <f>InpV!AB$18</f>
        <v>0.08</v>
      </c>
      <c r="AC279" s="126">
        <f>InpV!AC$18</f>
        <v>0.08</v>
      </c>
      <c r="AD279" s="126">
        <f>InpV!AD$18</f>
        <v>0.08</v>
      </c>
      <c r="AE279" s="126">
        <f>InpV!AE$18</f>
        <v>0.08</v>
      </c>
      <c r="AF279" s="126">
        <f>InpV!AF$18</f>
        <v>0.08</v>
      </c>
      <c r="AG279" s="126">
        <f>InpV!AG$18</f>
        <v>0.08</v>
      </c>
      <c r="AH279" s="126">
        <f>InpV!AH$18</f>
        <v>0.08</v>
      </c>
      <c r="AI279" s="126">
        <f>InpV!AI$18</f>
        <v>0.08</v>
      </c>
      <c r="AJ279" s="126">
        <f>InpV!AJ$18</f>
        <v>0.08</v>
      </c>
      <c r="AK279" s="126">
        <f>InpV!AK$18</f>
        <v>0.08</v>
      </c>
      <c r="AL279" s="126">
        <f>InpV!AL$18</f>
        <v>0.08</v>
      </c>
      <c r="AM279" s="126">
        <f>InpV!AM$18</f>
        <v>0.08</v>
      </c>
    </row>
    <row r="280" spans="1:39" x14ac:dyDescent="0.25">
      <c r="A280" s="42"/>
      <c r="B280" s="42"/>
      <c r="C280" s="43"/>
      <c r="D280" s="133"/>
      <c r="E280" s="73" t="s">
        <v>285</v>
      </c>
      <c r="F280" s="73"/>
      <c r="G280" s="73" t="s">
        <v>91</v>
      </c>
      <c r="H280" s="73"/>
      <c r="I280" s="73"/>
      <c r="J280" s="73">
        <f t="shared" ref="J280:AJ280" si="200">$F278 * J279</f>
        <v>4.6206896551724136E-2</v>
      </c>
      <c r="K280" s="73">
        <f t="shared" si="200"/>
        <v>4.6206896551724136E-2</v>
      </c>
      <c r="L280" s="73">
        <f t="shared" si="200"/>
        <v>4.6206896551724136E-2</v>
      </c>
      <c r="M280" s="73">
        <f t="shared" si="200"/>
        <v>4.6206896551724136E-2</v>
      </c>
      <c r="N280" s="73">
        <f t="shared" si="200"/>
        <v>4.6206896551724136E-2</v>
      </c>
      <c r="O280" s="73">
        <f t="shared" si="200"/>
        <v>4.6206896551724136E-2</v>
      </c>
      <c r="P280" s="73">
        <f t="shared" si="200"/>
        <v>4.6206896551724136E-2</v>
      </c>
      <c r="Q280" s="73">
        <f t="shared" si="200"/>
        <v>4.6206896551724136E-2</v>
      </c>
      <c r="R280" s="73">
        <f t="shared" si="200"/>
        <v>4.6206896551724136E-2</v>
      </c>
      <c r="S280" s="73">
        <f t="shared" si="200"/>
        <v>4.6206896551724136E-2</v>
      </c>
      <c r="T280" s="73">
        <f t="shared" si="200"/>
        <v>4.6206896551724136E-2</v>
      </c>
      <c r="U280" s="73">
        <f t="shared" si="200"/>
        <v>4.6206896551724136E-2</v>
      </c>
      <c r="V280" s="73">
        <f t="shared" si="200"/>
        <v>4.6206896551724136E-2</v>
      </c>
      <c r="W280" s="73">
        <f t="shared" si="200"/>
        <v>4.6206896551724136E-2</v>
      </c>
      <c r="X280" s="73">
        <f t="shared" si="200"/>
        <v>4.6206896551724136E-2</v>
      </c>
      <c r="Y280" s="73">
        <f t="shared" si="200"/>
        <v>4.6206896551724136E-2</v>
      </c>
      <c r="Z280" s="73">
        <f t="shared" si="200"/>
        <v>4.6206896551724136E-2</v>
      </c>
      <c r="AA280" s="73">
        <f t="shared" si="200"/>
        <v>4.6206896551724136E-2</v>
      </c>
      <c r="AB280" s="73">
        <f t="shared" si="200"/>
        <v>4.6206896551724136E-2</v>
      </c>
      <c r="AC280" s="73">
        <f t="shared" si="200"/>
        <v>4.6206896551724136E-2</v>
      </c>
      <c r="AD280" s="73">
        <f t="shared" si="200"/>
        <v>4.6206896551724136E-2</v>
      </c>
      <c r="AE280" s="73">
        <f t="shared" si="200"/>
        <v>4.6206896551724136E-2</v>
      </c>
      <c r="AF280" s="73">
        <f t="shared" si="200"/>
        <v>4.6206896551724136E-2</v>
      </c>
      <c r="AG280" s="73">
        <f t="shared" si="200"/>
        <v>4.6206896551724136E-2</v>
      </c>
      <c r="AH280" s="73">
        <f t="shared" si="200"/>
        <v>4.6206896551724136E-2</v>
      </c>
      <c r="AI280" s="73">
        <f t="shared" si="200"/>
        <v>4.6206896551724136E-2</v>
      </c>
      <c r="AJ280" s="73">
        <f t="shared" si="200"/>
        <v>4.6206896551724136E-2</v>
      </c>
      <c r="AK280" s="73">
        <f t="shared" ref="AK280:AM280" si="201">$F278 * AK279</f>
        <v>4.6206896551724136E-2</v>
      </c>
      <c r="AL280" s="73">
        <f t="shared" si="201"/>
        <v>4.6206896551724136E-2</v>
      </c>
      <c r="AM280" s="73">
        <f t="shared" si="201"/>
        <v>4.6206896551724136E-2</v>
      </c>
    </row>
    <row r="281" spans="1:39" x14ac:dyDescent="0.25">
      <c r="A281" s="42"/>
      <c r="B281" s="42"/>
      <c r="C281" s="43"/>
      <c r="D281" s="133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  <c r="AG281" s="126"/>
      <c r="AH281" s="126"/>
      <c r="AI281" s="126"/>
      <c r="AJ281" s="126"/>
      <c r="AK281" s="126"/>
      <c r="AL281" s="126"/>
      <c r="AM281" s="126"/>
    </row>
    <row r="282" spans="1:39" x14ac:dyDescent="0.25">
      <c r="A282" s="42"/>
      <c r="B282" s="42"/>
      <c r="C282" s="43"/>
      <c r="D282" s="133"/>
      <c r="E282" s="180" t="str">
        <f>E$276</f>
        <v>Average Injury per Fatal Crash - Auto</v>
      </c>
      <c r="F282" s="180">
        <f t="shared" ref="F282:AM282" si="202">F$276</f>
        <v>0</v>
      </c>
      <c r="G282" s="180" t="str">
        <f t="shared" si="202"/>
        <v>unit</v>
      </c>
      <c r="H282" s="180">
        <f t="shared" si="202"/>
        <v>0</v>
      </c>
      <c r="I282" s="180">
        <f t="shared" si="202"/>
        <v>0</v>
      </c>
      <c r="J282" s="180">
        <f t="shared" si="202"/>
        <v>0.53137931034482755</v>
      </c>
      <c r="K282" s="180">
        <f t="shared" si="202"/>
        <v>0.53137931034482755</v>
      </c>
      <c r="L282" s="180">
        <f t="shared" si="202"/>
        <v>0.53137931034482755</v>
      </c>
      <c r="M282" s="180">
        <f t="shared" si="202"/>
        <v>0.53137931034482755</v>
      </c>
      <c r="N282" s="180">
        <f t="shared" si="202"/>
        <v>0.53137931034482755</v>
      </c>
      <c r="O282" s="180">
        <f t="shared" si="202"/>
        <v>0.53137931034482755</v>
      </c>
      <c r="P282" s="180">
        <f t="shared" si="202"/>
        <v>0.53137931034482755</v>
      </c>
      <c r="Q282" s="180">
        <f t="shared" si="202"/>
        <v>0.53137931034482755</v>
      </c>
      <c r="R282" s="180">
        <f t="shared" si="202"/>
        <v>0.53137931034482755</v>
      </c>
      <c r="S282" s="180">
        <f t="shared" si="202"/>
        <v>0.53137931034482755</v>
      </c>
      <c r="T282" s="180">
        <f t="shared" si="202"/>
        <v>0.53137931034482755</v>
      </c>
      <c r="U282" s="180">
        <f t="shared" si="202"/>
        <v>0.53137931034482755</v>
      </c>
      <c r="V282" s="180">
        <f t="shared" si="202"/>
        <v>0.53137931034482755</v>
      </c>
      <c r="W282" s="180">
        <f t="shared" si="202"/>
        <v>0.53137931034482755</v>
      </c>
      <c r="X282" s="180">
        <f t="shared" si="202"/>
        <v>0.53137931034482755</v>
      </c>
      <c r="Y282" s="180">
        <f t="shared" si="202"/>
        <v>0.53137931034482755</v>
      </c>
      <c r="Z282" s="180">
        <f t="shared" si="202"/>
        <v>0.53137931034482755</v>
      </c>
      <c r="AA282" s="180">
        <f t="shared" si="202"/>
        <v>0.53137931034482755</v>
      </c>
      <c r="AB282" s="180">
        <f t="shared" si="202"/>
        <v>0.53137931034482755</v>
      </c>
      <c r="AC282" s="180">
        <f t="shared" si="202"/>
        <v>0.53137931034482755</v>
      </c>
      <c r="AD282" s="180">
        <f t="shared" si="202"/>
        <v>0.53137931034482755</v>
      </c>
      <c r="AE282" s="180">
        <f t="shared" si="202"/>
        <v>0.53137931034482755</v>
      </c>
      <c r="AF282" s="180">
        <f t="shared" si="202"/>
        <v>0.53137931034482755</v>
      </c>
      <c r="AG282" s="180">
        <f t="shared" si="202"/>
        <v>0.53137931034482755</v>
      </c>
      <c r="AH282" s="180">
        <f t="shared" si="202"/>
        <v>0.53137931034482755</v>
      </c>
      <c r="AI282" s="180">
        <f t="shared" si="202"/>
        <v>0.53137931034482755</v>
      </c>
      <c r="AJ282" s="180">
        <f t="shared" si="202"/>
        <v>0.53137931034482755</v>
      </c>
      <c r="AK282" s="180">
        <f t="shared" si="202"/>
        <v>0.53137931034482755</v>
      </c>
      <c r="AL282" s="180">
        <f t="shared" si="202"/>
        <v>0.53137931034482755</v>
      </c>
      <c r="AM282" s="180">
        <f t="shared" si="202"/>
        <v>0.53137931034482755</v>
      </c>
    </row>
    <row r="283" spans="1:39" x14ac:dyDescent="0.25">
      <c r="A283" s="42"/>
      <c r="B283" s="42"/>
      <c r="C283" s="43"/>
      <c r="D283" s="133"/>
      <c r="E283" s="180" t="str">
        <f>E$280</f>
        <v>Average Injury per Fatal Crash - Truck</v>
      </c>
      <c r="F283" s="180">
        <f t="shared" ref="F283:AM283" si="203">F$280</f>
        <v>0</v>
      </c>
      <c r="G283" s="180" t="str">
        <f t="shared" si="203"/>
        <v>unit</v>
      </c>
      <c r="H283" s="180">
        <f t="shared" si="203"/>
        <v>0</v>
      </c>
      <c r="I283" s="180">
        <f t="shared" si="203"/>
        <v>0</v>
      </c>
      <c r="J283" s="180">
        <f t="shared" si="203"/>
        <v>4.6206896551724136E-2</v>
      </c>
      <c r="K283" s="180">
        <f t="shared" si="203"/>
        <v>4.6206896551724136E-2</v>
      </c>
      <c r="L283" s="180">
        <f t="shared" si="203"/>
        <v>4.6206896551724136E-2</v>
      </c>
      <c r="M283" s="180">
        <f t="shared" si="203"/>
        <v>4.6206896551724136E-2</v>
      </c>
      <c r="N283" s="180">
        <f t="shared" si="203"/>
        <v>4.6206896551724136E-2</v>
      </c>
      <c r="O283" s="180">
        <f t="shared" si="203"/>
        <v>4.6206896551724136E-2</v>
      </c>
      <c r="P283" s="180">
        <f t="shared" si="203"/>
        <v>4.6206896551724136E-2</v>
      </c>
      <c r="Q283" s="180">
        <f t="shared" si="203"/>
        <v>4.6206896551724136E-2</v>
      </c>
      <c r="R283" s="180">
        <f t="shared" si="203"/>
        <v>4.6206896551724136E-2</v>
      </c>
      <c r="S283" s="180">
        <f t="shared" si="203"/>
        <v>4.6206896551724136E-2</v>
      </c>
      <c r="T283" s="180">
        <f t="shared" si="203"/>
        <v>4.6206896551724136E-2</v>
      </c>
      <c r="U283" s="180">
        <f t="shared" si="203"/>
        <v>4.6206896551724136E-2</v>
      </c>
      <c r="V283" s="180">
        <f t="shared" si="203"/>
        <v>4.6206896551724136E-2</v>
      </c>
      <c r="W283" s="180">
        <f t="shared" si="203"/>
        <v>4.6206896551724136E-2</v>
      </c>
      <c r="X283" s="180">
        <f t="shared" si="203"/>
        <v>4.6206896551724136E-2</v>
      </c>
      <c r="Y283" s="180">
        <f t="shared" si="203"/>
        <v>4.6206896551724136E-2</v>
      </c>
      <c r="Z283" s="180">
        <f t="shared" si="203"/>
        <v>4.6206896551724136E-2</v>
      </c>
      <c r="AA283" s="180">
        <f t="shared" si="203"/>
        <v>4.6206896551724136E-2</v>
      </c>
      <c r="AB283" s="180">
        <f t="shared" si="203"/>
        <v>4.6206896551724136E-2</v>
      </c>
      <c r="AC283" s="180">
        <f t="shared" si="203"/>
        <v>4.6206896551724136E-2</v>
      </c>
      <c r="AD283" s="180">
        <f t="shared" si="203"/>
        <v>4.6206896551724136E-2</v>
      </c>
      <c r="AE283" s="180">
        <f t="shared" si="203"/>
        <v>4.6206896551724136E-2</v>
      </c>
      <c r="AF283" s="180">
        <f t="shared" si="203"/>
        <v>4.6206896551724136E-2</v>
      </c>
      <c r="AG283" s="180">
        <f t="shared" si="203"/>
        <v>4.6206896551724136E-2</v>
      </c>
      <c r="AH283" s="180">
        <f t="shared" si="203"/>
        <v>4.6206896551724136E-2</v>
      </c>
      <c r="AI283" s="180">
        <f t="shared" si="203"/>
        <v>4.6206896551724136E-2</v>
      </c>
      <c r="AJ283" s="180">
        <f t="shared" si="203"/>
        <v>4.6206896551724136E-2</v>
      </c>
      <c r="AK283" s="180">
        <f t="shared" si="203"/>
        <v>4.6206896551724136E-2</v>
      </c>
      <c r="AL283" s="180">
        <f t="shared" si="203"/>
        <v>4.6206896551724136E-2</v>
      </c>
      <c r="AM283" s="180">
        <f t="shared" si="203"/>
        <v>4.6206896551724136E-2</v>
      </c>
    </row>
    <row r="284" spans="1:39" s="45" customFormat="1" x14ac:dyDescent="0.25">
      <c r="A284" s="98"/>
      <c r="B284" s="98"/>
      <c r="C284" s="99"/>
      <c r="D284" s="140"/>
      <c r="E284" s="73" t="s">
        <v>118</v>
      </c>
      <c r="F284" s="65"/>
      <c r="G284" s="65" t="s">
        <v>91</v>
      </c>
      <c r="H284" s="65"/>
      <c r="I284" s="65"/>
      <c r="J284" s="45">
        <f t="shared" ref="J284:AJ284" si="204">SUM(J282:J283)</f>
        <v>0.57758620689655171</v>
      </c>
      <c r="K284" s="45">
        <f t="shared" si="204"/>
        <v>0.57758620689655171</v>
      </c>
      <c r="L284" s="45">
        <f t="shared" si="204"/>
        <v>0.57758620689655171</v>
      </c>
      <c r="M284" s="45">
        <f t="shared" si="204"/>
        <v>0.57758620689655171</v>
      </c>
      <c r="N284" s="45">
        <f t="shared" si="204"/>
        <v>0.57758620689655171</v>
      </c>
      <c r="O284" s="45">
        <f t="shared" si="204"/>
        <v>0.57758620689655171</v>
      </c>
      <c r="P284" s="45">
        <f t="shared" si="204"/>
        <v>0.57758620689655171</v>
      </c>
      <c r="Q284" s="45">
        <f t="shared" si="204"/>
        <v>0.57758620689655171</v>
      </c>
      <c r="R284" s="45">
        <f t="shared" si="204"/>
        <v>0.57758620689655171</v>
      </c>
      <c r="S284" s="45">
        <f t="shared" si="204"/>
        <v>0.57758620689655171</v>
      </c>
      <c r="T284" s="45">
        <f t="shared" si="204"/>
        <v>0.57758620689655171</v>
      </c>
      <c r="U284" s="45">
        <f t="shared" si="204"/>
        <v>0.57758620689655171</v>
      </c>
      <c r="V284" s="45">
        <f t="shared" si="204"/>
        <v>0.57758620689655171</v>
      </c>
      <c r="W284" s="45">
        <f t="shared" si="204"/>
        <v>0.57758620689655171</v>
      </c>
      <c r="X284" s="45">
        <f t="shared" si="204"/>
        <v>0.57758620689655171</v>
      </c>
      <c r="Y284" s="45">
        <f t="shared" si="204"/>
        <v>0.57758620689655171</v>
      </c>
      <c r="Z284" s="45">
        <f t="shared" si="204"/>
        <v>0.57758620689655171</v>
      </c>
      <c r="AA284" s="45">
        <f t="shared" si="204"/>
        <v>0.57758620689655171</v>
      </c>
      <c r="AB284" s="45">
        <f t="shared" si="204"/>
        <v>0.57758620689655171</v>
      </c>
      <c r="AC284" s="45">
        <f t="shared" si="204"/>
        <v>0.57758620689655171</v>
      </c>
      <c r="AD284" s="45">
        <f t="shared" si="204"/>
        <v>0.57758620689655171</v>
      </c>
      <c r="AE284" s="45">
        <f t="shared" si="204"/>
        <v>0.57758620689655171</v>
      </c>
      <c r="AF284" s="45">
        <f t="shared" si="204"/>
        <v>0.57758620689655171</v>
      </c>
      <c r="AG284" s="45">
        <f t="shared" si="204"/>
        <v>0.57758620689655171</v>
      </c>
      <c r="AH284" s="45">
        <f t="shared" si="204"/>
        <v>0.57758620689655171</v>
      </c>
      <c r="AI284" s="45">
        <f t="shared" si="204"/>
        <v>0.57758620689655171</v>
      </c>
      <c r="AJ284" s="45">
        <f t="shared" si="204"/>
        <v>0.57758620689655171</v>
      </c>
      <c r="AK284" s="45">
        <f t="shared" ref="AK284:AM284" si="205">SUM(AK282:AK283)</f>
        <v>0.57758620689655171</v>
      </c>
      <c r="AL284" s="45">
        <f t="shared" si="205"/>
        <v>0.57758620689655171</v>
      </c>
      <c r="AM284" s="45">
        <f t="shared" si="205"/>
        <v>0.57758620689655171</v>
      </c>
    </row>
    <row r="285" spans="1:39" x14ac:dyDescent="0.25">
      <c r="A285" s="42"/>
      <c r="B285" s="42"/>
      <c r="C285" s="43"/>
      <c r="D285" s="133"/>
    </row>
    <row r="286" spans="1:39" x14ac:dyDescent="0.25">
      <c r="A286" s="42"/>
      <c r="B286" s="42"/>
      <c r="C286" s="43"/>
      <c r="D286" s="133"/>
    </row>
    <row r="287" spans="1:39" s="45" customFormat="1" x14ac:dyDescent="0.25">
      <c r="A287" s="98"/>
      <c r="B287" s="98"/>
      <c r="C287" s="99"/>
      <c r="D287" s="140"/>
      <c r="E287" s="80" t="str">
        <f>E$272</f>
        <v>Average Fatality per Fatal Crash</v>
      </c>
      <c r="F287" s="80">
        <f t="shared" ref="F287:AM287" si="206">F$272</f>
        <v>0</v>
      </c>
      <c r="G287" s="80" t="str">
        <f t="shared" si="206"/>
        <v>unit</v>
      </c>
      <c r="H287" s="80">
        <f t="shared" si="206"/>
        <v>0</v>
      </c>
      <c r="I287" s="80">
        <f t="shared" si="206"/>
        <v>0</v>
      </c>
      <c r="J287" s="80">
        <f t="shared" si="206"/>
        <v>1.163793103448276</v>
      </c>
      <c r="K287" s="80">
        <f t="shared" si="206"/>
        <v>1.163793103448276</v>
      </c>
      <c r="L287" s="80">
        <f t="shared" si="206"/>
        <v>1.163793103448276</v>
      </c>
      <c r="M287" s="80">
        <f t="shared" si="206"/>
        <v>1.163793103448276</v>
      </c>
      <c r="N287" s="80">
        <f t="shared" si="206"/>
        <v>1.163793103448276</v>
      </c>
      <c r="O287" s="80">
        <f t="shared" si="206"/>
        <v>1.163793103448276</v>
      </c>
      <c r="P287" s="80">
        <f t="shared" si="206"/>
        <v>1.163793103448276</v>
      </c>
      <c r="Q287" s="80">
        <f t="shared" si="206"/>
        <v>1.163793103448276</v>
      </c>
      <c r="R287" s="80">
        <f t="shared" si="206"/>
        <v>1.163793103448276</v>
      </c>
      <c r="S287" s="80">
        <f t="shared" si="206"/>
        <v>1.163793103448276</v>
      </c>
      <c r="T287" s="80">
        <f t="shared" si="206"/>
        <v>1.163793103448276</v>
      </c>
      <c r="U287" s="80">
        <f t="shared" si="206"/>
        <v>1.163793103448276</v>
      </c>
      <c r="V287" s="80">
        <f t="shared" si="206"/>
        <v>1.163793103448276</v>
      </c>
      <c r="W287" s="80">
        <f t="shared" si="206"/>
        <v>1.163793103448276</v>
      </c>
      <c r="X287" s="80">
        <f t="shared" si="206"/>
        <v>1.163793103448276</v>
      </c>
      <c r="Y287" s="80">
        <f t="shared" si="206"/>
        <v>1.163793103448276</v>
      </c>
      <c r="Z287" s="80">
        <f t="shared" si="206"/>
        <v>1.163793103448276</v>
      </c>
      <c r="AA287" s="80">
        <f t="shared" si="206"/>
        <v>1.163793103448276</v>
      </c>
      <c r="AB287" s="80">
        <f t="shared" si="206"/>
        <v>1.163793103448276</v>
      </c>
      <c r="AC287" s="80">
        <f t="shared" si="206"/>
        <v>1.163793103448276</v>
      </c>
      <c r="AD287" s="80">
        <f t="shared" si="206"/>
        <v>1.163793103448276</v>
      </c>
      <c r="AE287" s="80">
        <f t="shared" si="206"/>
        <v>1.163793103448276</v>
      </c>
      <c r="AF287" s="80">
        <f t="shared" si="206"/>
        <v>1.163793103448276</v>
      </c>
      <c r="AG287" s="80">
        <f t="shared" si="206"/>
        <v>1.163793103448276</v>
      </c>
      <c r="AH287" s="80">
        <f t="shared" si="206"/>
        <v>1.163793103448276</v>
      </c>
      <c r="AI287" s="80">
        <f t="shared" si="206"/>
        <v>1.163793103448276</v>
      </c>
      <c r="AJ287" s="80">
        <f t="shared" si="206"/>
        <v>1.163793103448276</v>
      </c>
      <c r="AK287" s="80">
        <f t="shared" si="206"/>
        <v>1.163793103448276</v>
      </c>
      <c r="AL287" s="80">
        <f t="shared" si="206"/>
        <v>1.163793103448276</v>
      </c>
      <c r="AM287" s="80">
        <f t="shared" si="206"/>
        <v>1.163793103448276</v>
      </c>
    </row>
    <row r="288" spans="1:39" customFormat="1" x14ac:dyDescent="0.25">
      <c r="A288" s="42"/>
      <c r="B288" s="42"/>
      <c r="C288" s="43"/>
      <c r="D288" s="133"/>
      <c r="E288" s="19" t="str">
        <f>InpC!E$100</f>
        <v>Fatality Value of Life</v>
      </c>
      <c r="F288" s="19">
        <f>InpC!F$100</f>
        <v>9600000</v>
      </c>
      <c r="G288" s="19" t="str">
        <f>InpC!G$100</f>
        <v>$</v>
      </c>
      <c r="H288" s="17"/>
      <c r="I288" s="17"/>
    </row>
    <row r="289" spans="1:39" s="45" customFormat="1" x14ac:dyDescent="0.25">
      <c r="A289" s="98"/>
      <c r="B289" s="98"/>
      <c r="C289" s="99"/>
      <c r="D289" s="140"/>
      <c r="E289" s="80" t="str">
        <f>E$284</f>
        <v>Average Injury per Fatal Crash</v>
      </c>
      <c r="F289" s="80">
        <f t="shared" ref="F289:AM289" si="207">F$284</f>
        <v>0</v>
      </c>
      <c r="G289" s="80" t="str">
        <f t="shared" si="207"/>
        <v>unit</v>
      </c>
      <c r="H289" s="80">
        <f t="shared" si="207"/>
        <v>0</v>
      </c>
      <c r="I289" s="80">
        <f t="shared" si="207"/>
        <v>0</v>
      </c>
      <c r="J289" s="80">
        <f t="shared" si="207"/>
        <v>0.57758620689655171</v>
      </c>
      <c r="K289" s="80">
        <f t="shared" si="207"/>
        <v>0.57758620689655171</v>
      </c>
      <c r="L289" s="80">
        <f t="shared" si="207"/>
        <v>0.57758620689655171</v>
      </c>
      <c r="M289" s="80">
        <f t="shared" si="207"/>
        <v>0.57758620689655171</v>
      </c>
      <c r="N289" s="80">
        <f t="shared" si="207"/>
        <v>0.57758620689655171</v>
      </c>
      <c r="O289" s="80">
        <f t="shared" si="207"/>
        <v>0.57758620689655171</v>
      </c>
      <c r="P289" s="80">
        <f t="shared" si="207"/>
        <v>0.57758620689655171</v>
      </c>
      <c r="Q289" s="80">
        <f t="shared" si="207"/>
        <v>0.57758620689655171</v>
      </c>
      <c r="R289" s="80">
        <f t="shared" si="207"/>
        <v>0.57758620689655171</v>
      </c>
      <c r="S289" s="80">
        <f t="shared" si="207"/>
        <v>0.57758620689655171</v>
      </c>
      <c r="T289" s="80">
        <f t="shared" si="207"/>
        <v>0.57758620689655171</v>
      </c>
      <c r="U289" s="80">
        <f t="shared" si="207"/>
        <v>0.57758620689655171</v>
      </c>
      <c r="V289" s="80">
        <f t="shared" si="207"/>
        <v>0.57758620689655171</v>
      </c>
      <c r="W289" s="80">
        <f t="shared" si="207"/>
        <v>0.57758620689655171</v>
      </c>
      <c r="X289" s="80">
        <f t="shared" si="207"/>
        <v>0.57758620689655171</v>
      </c>
      <c r="Y289" s="80">
        <f t="shared" si="207"/>
        <v>0.57758620689655171</v>
      </c>
      <c r="Z289" s="80">
        <f t="shared" si="207"/>
        <v>0.57758620689655171</v>
      </c>
      <c r="AA289" s="80">
        <f t="shared" si="207"/>
        <v>0.57758620689655171</v>
      </c>
      <c r="AB289" s="80">
        <f t="shared" si="207"/>
        <v>0.57758620689655171</v>
      </c>
      <c r="AC289" s="80">
        <f t="shared" si="207"/>
        <v>0.57758620689655171</v>
      </c>
      <c r="AD289" s="80">
        <f t="shared" si="207"/>
        <v>0.57758620689655171</v>
      </c>
      <c r="AE289" s="80">
        <f t="shared" si="207"/>
        <v>0.57758620689655171</v>
      </c>
      <c r="AF289" s="80">
        <f t="shared" si="207"/>
        <v>0.57758620689655171</v>
      </c>
      <c r="AG289" s="80">
        <f t="shared" si="207"/>
        <v>0.57758620689655171</v>
      </c>
      <c r="AH289" s="80">
        <f t="shared" si="207"/>
        <v>0.57758620689655171</v>
      </c>
      <c r="AI289" s="80">
        <f t="shared" si="207"/>
        <v>0.57758620689655171</v>
      </c>
      <c r="AJ289" s="80">
        <f t="shared" si="207"/>
        <v>0.57758620689655171</v>
      </c>
      <c r="AK289" s="80">
        <f t="shared" si="207"/>
        <v>0.57758620689655171</v>
      </c>
      <c r="AL289" s="80">
        <f t="shared" si="207"/>
        <v>0.57758620689655171</v>
      </c>
      <c r="AM289" s="80">
        <f t="shared" si="207"/>
        <v>0.57758620689655171</v>
      </c>
    </row>
    <row r="290" spans="1:39" customFormat="1" x14ac:dyDescent="0.25">
      <c r="A290" s="42"/>
      <c r="B290" s="42"/>
      <c r="C290" s="43"/>
      <c r="D290" s="133"/>
      <c r="E290" s="19" t="str">
        <f>InpC!E$102</f>
        <v>Injury Value of Life - Severity Unkown</v>
      </c>
      <c r="F290" s="19">
        <f>InpC!F$102</f>
        <v>174000</v>
      </c>
      <c r="G290" s="19" t="str">
        <f>InpC!G$102</f>
        <v>$</v>
      </c>
      <c r="H290" s="17"/>
      <c r="I290" s="17"/>
    </row>
    <row r="291" spans="1:39" customFormat="1" x14ac:dyDescent="0.25">
      <c r="A291" s="42"/>
      <c r="B291" s="42"/>
      <c r="C291" s="43"/>
      <c r="D291" s="133"/>
      <c r="E291" s="19" t="str">
        <f>InpC!E$103</f>
        <v>Rail Infrastructure Damage - Fatality</v>
      </c>
      <c r="F291" s="19">
        <f>InpC!F$103</f>
        <v>3344</v>
      </c>
      <c r="G291" s="19" t="str">
        <f>InpC!G$103</f>
        <v>$</v>
      </c>
      <c r="H291" s="17"/>
      <c r="I291" s="17"/>
    </row>
    <row r="292" spans="1:39" customFormat="1" x14ac:dyDescent="0.25">
      <c r="A292" s="42"/>
      <c r="B292" s="42"/>
      <c r="C292" s="43"/>
      <c r="D292" s="133"/>
      <c r="E292" s="19" t="str">
        <f>InpC!E$104</f>
        <v>Rail Equipment Damage - Fatality</v>
      </c>
      <c r="F292" s="19">
        <f>InpC!F$104</f>
        <v>21762</v>
      </c>
      <c r="G292" s="19" t="str">
        <f>InpC!G$104</f>
        <v>$</v>
      </c>
      <c r="H292" s="17"/>
      <c r="I292" s="17"/>
    </row>
    <row r="293" spans="1:39" customFormat="1" x14ac:dyDescent="0.25">
      <c r="A293" s="42"/>
      <c r="B293" s="42"/>
      <c r="C293" s="43"/>
      <c r="D293" s="133"/>
      <c r="E293" s="19" t="str">
        <f>InpC!E$105</f>
        <v>Vehicle Property Damage Fatality</v>
      </c>
      <c r="F293" s="19">
        <f>InpC!F$105</f>
        <v>8309.4827586206902</v>
      </c>
      <c r="G293" s="19" t="str">
        <f>InpC!G$105</f>
        <v>$</v>
      </c>
      <c r="H293" s="17"/>
      <c r="I293" s="17"/>
    </row>
    <row r="294" spans="1:39" s="32" customFormat="1" x14ac:dyDescent="0.25">
      <c r="A294" s="68"/>
      <c r="B294" s="68"/>
      <c r="C294" s="69"/>
      <c r="D294" s="135"/>
      <c r="E294" s="32" t="s">
        <v>380</v>
      </c>
      <c r="G294" s="32" t="s">
        <v>84</v>
      </c>
      <c r="J294" s="32">
        <f>J287 * $F288 + J289 * $F290 + SUM($F291:$F293)</f>
        <v>11306329.27586207</v>
      </c>
      <c r="K294" s="32">
        <f t="shared" ref="K294:AJ294" si="208">K287 * $F288 + K289 * $F290 + SUM($F291:$F293)</f>
        <v>11306329.27586207</v>
      </c>
      <c r="L294" s="32">
        <f t="shared" si="208"/>
        <v>11306329.27586207</v>
      </c>
      <c r="M294" s="32">
        <f t="shared" si="208"/>
        <v>11306329.27586207</v>
      </c>
      <c r="N294" s="32">
        <f t="shared" si="208"/>
        <v>11306329.27586207</v>
      </c>
      <c r="O294" s="32">
        <f t="shared" si="208"/>
        <v>11306329.27586207</v>
      </c>
      <c r="P294" s="32">
        <f t="shared" si="208"/>
        <v>11306329.27586207</v>
      </c>
      <c r="Q294" s="32">
        <f t="shared" si="208"/>
        <v>11306329.27586207</v>
      </c>
      <c r="R294" s="32">
        <f t="shared" si="208"/>
        <v>11306329.27586207</v>
      </c>
      <c r="S294" s="32">
        <f t="shared" si="208"/>
        <v>11306329.27586207</v>
      </c>
      <c r="T294" s="32">
        <f t="shared" si="208"/>
        <v>11306329.27586207</v>
      </c>
      <c r="U294" s="32">
        <f t="shared" si="208"/>
        <v>11306329.27586207</v>
      </c>
      <c r="V294" s="32">
        <f t="shared" si="208"/>
        <v>11306329.27586207</v>
      </c>
      <c r="W294" s="32">
        <f t="shared" si="208"/>
        <v>11306329.27586207</v>
      </c>
      <c r="X294" s="32">
        <f t="shared" si="208"/>
        <v>11306329.27586207</v>
      </c>
      <c r="Y294" s="32">
        <f t="shared" si="208"/>
        <v>11306329.27586207</v>
      </c>
      <c r="Z294" s="32">
        <f t="shared" si="208"/>
        <v>11306329.27586207</v>
      </c>
      <c r="AA294" s="32">
        <f t="shared" si="208"/>
        <v>11306329.27586207</v>
      </c>
      <c r="AB294" s="32">
        <f t="shared" si="208"/>
        <v>11306329.27586207</v>
      </c>
      <c r="AC294" s="32">
        <f t="shared" si="208"/>
        <v>11306329.27586207</v>
      </c>
      <c r="AD294" s="32">
        <f t="shared" si="208"/>
        <v>11306329.27586207</v>
      </c>
      <c r="AE294" s="32">
        <f t="shared" si="208"/>
        <v>11306329.27586207</v>
      </c>
      <c r="AF294" s="32">
        <f t="shared" si="208"/>
        <v>11306329.27586207</v>
      </c>
      <c r="AG294" s="32">
        <f t="shared" si="208"/>
        <v>11306329.27586207</v>
      </c>
      <c r="AH294" s="32">
        <f t="shared" si="208"/>
        <v>11306329.27586207</v>
      </c>
      <c r="AI294" s="32">
        <f t="shared" si="208"/>
        <v>11306329.27586207</v>
      </c>
      <c r="AJ294" s="32">
        <f t="shared" si="208"/>
        <v>11306329.27586207</v>
      </c>
      <c r="AK294" s="32">
        <f t="shared" ref="AK294:AM294" si="209">AK287 * $F288 + AK289 * $F290 + SUM($F291:$F293)</f>
        <v>11306329.27586207</v>
      </c>
      <c r="AL294" s="32">
        <f t="shared" si="209"/>
        <v>11306329.27586207</v>
      </c>
      <c r="AM294" s="32">
        <f t="shared" si="209"/>
        <v>11306329.27586207</v>
      </c>
    </row>
    <row r="295" spans="1:39" x14ac:dyDescent="0.25">
      <c r="A295" s="42"/>
      <c r="B295" s="42"/>
      <c r="C295" s="43"/>
      <c r="D295" s="133"/>
    </row>
    <row r="296" spans="1:39" x14ac:dyDescent="0.25">
      <c r="A296" s="42"/>
      <c r="B296" s="42"/>
      <c r="C296" s="43"/>
      <c r="D296" s="133" t="s">
        <v>360</v>
      </c>
    </row>
    <row r="297" spans="1:39" customFormat="1" x14ac:dyDescent="0.25">
      <c r="A297" s="42"/>
      <c r="B297" s="42"/>
      <c r="C297" s="43"/>
      <c r="D297" s="133"/>
      <c r="E297" s="17" t="str">
        <f t="shared" ref="E297:AJ297" si="210">E101</f>
        <v>Total Vehicle Passenger - Value of Time - Fatal - Montebello Blvd</v>
      </c>
      <c r="F297" s="17">
        <f t="shared" si="210"/>
        <v>0</v>
      </c>
      <c r="G297" s="17" t="str">
        <f t="shared" si="210"/>
        <v>$</v>
      </c>
      <c r="H297" s="17">
        <f t="shared" si="210"/>
        <v>1195634.1365440367</v>
      </c>
      <c r="I297" s="17">
        <f t="shared" si="210"/>
        <v>0</v>
      </c>
      <c r="J297" s="17">
        <f t="shared" si="210"/>
        <v>40545.84766117017</v>
      </c>
      <c r="K297" s="17">
        <f t="shared" si="210"/>
        <v>40817.504840500005</v>
      </c>
      <c r="L297" s="17">
        <f t="shared" si="210"/>
        <v>41090.982122931353</v>
      </c>
      <c r="M297" s="17">
        <f t="shared" si="210"/>
        <v>41366.291703154995</v>
      </c>
      <c r="N297" s="17">
        <f t="shared" si="210"/>
        <v>41643.445857566127</v>
      </c>
      <c r="O297" s="17">
        <f t="shared" si="210"/>
        <v>41922.45694481182</v>
      </c>
      <c r="P297" s="17">
        <f t="shared" si="210"/>
        <v>42203.337406342049</v>
      </c>
      <c r="Q297" s="17">
        <f t="shared" si="210"/>
        <v>42486.099766964544</v>
      </c>
      <c r="R297" s="17">
        <f t="shared" si="210"/>
        <v>42770.756635403195</v>
      </c>
      <c r="S297" s="17">
        <f t="shared" si="210"/>
        <v>43057.320704860387</v>
      </c>
      <c r="T297" s="17">
        <f t="shared" si="210"/>
        <v>43345.804753582954</v>
      </c>
      <c r="U297" s="17">
        <f t="shared" si="210"/>
        <v>43636.221645431964</v>
      </c>
      <c r="V297" s="17">
        <f t="shared" si="210"/>
        <v>43928.584330456353</v>
      </c>
      <c r="W297" s="17">
        <f t="shared" si="210"/>
        <v>44222.905845470414</v>
      </c>
      <c r="X297" s="17">
        <f t="shared" si="210"/>
        <v>44519.199314635065</v>
      </c>
      <c r="Y297" s="17">
        <f t="shared" si="210"/>
        <v>44817.47795004311</v>
      </c>
      <c r="Z297" s="17">
        <f t="shared" si="210"/>
        <v>45117.755052308399</v>
      </c>
      <c r="AA297" s="17">
        <f t="shared" si="210"/>
        <v>45420.044011158861</v>
      </c>
      <c r="AB297" s="17">
        <f t="shared" si="210"/>
        <v>45724.358306033624</v>
      </c>
      <c r="AC297" s="17">
        <f t="shared" si="210"/>
        <v>46030.711506684042</v>
      </c>
      <c r="AD297" s="17">
        <f t="shared" si="210"/>
        <v>46339.117273778822</v>
      </c>
      <c r="AE297" s="17">
        <f t="shared" si="210"/>
        <v>46649.589359513142</v>
      </c>
      <c r="AF297" s="17">
        <f t="shared" si="210"/>
        <v>46962.141608221864</v>
      </c>
      <c r="AG297" s="17">
        <f t="shared" si="210"/>
        <v>47276.787956996959</v>
      </c>
      <c r="AH297" s="17">
        <f t="shared" si="210"/>
        <v>47593.542436308839</v>
      </c>
      <c r="AI297" s="17">
        <f t="shared" si="210"/>
        <v>47912.419170632093</v>
      </c>
      <c r="AJ297" s="17">
        <f t="shared" si="210"/>
        <v>48233.432379075333</v>
      </c>
      <c r="AK297" s="17">
        <f t="shared" ref="AK297:AM297" si="211">AK101</f>
        <v>48556.596376015135</v>
      </c>
      <c r="AL297" s="17">
        <f t="shared" si="211"/>
        <v>48881.92557173442</v>
      </c>
      <c r="AM297" s="17">
        <f t="shared" si="211"/>
        <v>49209.434473065034</v>
      </c>
    </row>
    <row r="298" spans="1:39" customFormat="1" x14ac:dyDescent="0.25">
      <c r="A298" s="42"/>
      <c r="B298" s="42"/>
      <c r="C298" s="43"/>
      <c r="D298" s="133"/>
      <c r="E298" s="17" t="str">
        <f t="shared" ref="E298:AJ298" si="212">E125</f>
        <v>Total Truck Driver - Value of Time - Fatal - Montebello Blvd</v>
      </c>
      <c r="F298" s="17">
        <f t="shared" si="212"/>
        <v>0</v>
      </c>
      <c r="G298" s="17" t="str">
        <f t="shared" si="212"/>
        <v>$</v>
      </c>
      <c r="H298" s="17">
        <f t="shared" si="212"/>
        <v>174705.64709119426</v>
      </c>
      <c r="I298" s="17">
        <f t="shared" si="212"/>
        <v>0</v>
      </c>
      <c r="J298" s="17">
        <f t="shared" si="212"/>
        <v>5924.5452567795783</v>
      </c>
      <c r="K298" s="17">
        <f t="shared" si="212"/>
        <v>5964.2397100000017</v>
      </c>
      <c r="L298" s="17">
        <f t="shared" si="212"/>
        <v>6004.2001160569998</v>
      </c>
      <c r="M298" s="17">
        <f t="shared" si="212"/>
        <v>6044.4282568345825</v>
      </c>
      <c r="N298" s="17">
        <f t="shared" si="212"/>
        <v>6084.9259261553734</v>
      </c>
      <c r="O298" s="17">
        <f t="shared" si="212"/>
        <v>6125.6949298606141</v>
      </c>
      <c r="P298" s="17">
        <f t="shared" si="212"/>
        <v>6166.7370858906797</v>
      </c>
      <c r="Q298" s="17">
        <f t="shared" si="212"/>
        <v>6208.0542243661475</v>
      </c>
      <c r="R298" s="17">
        <f t="shared" si="212"/>
        <v>6249.6481876694006</v>
      </c>
      <c r="S298" s="17">
        <f t="shared" si="212"/>
        <v>6291.5208305267834</v>
      </c>
      <c r="T298" s="17">
        <f t="shared" si="212"/>
        <v>6333.6740200913127</v>
      </c>
      <c r="U298" s="17">
        <f t="shared" si="212"/>
        <v>6376.1096360259253</v>
      </c>
      <c r="V298" s="17">
        <f t="shared" si="212"/>
        <v>6418.8295705872988</v>
      </c>
      <c r="W298" s="17">
        <f t="shared" si="212"/>
        <v>6461.8357287102326</v>
      </c>
      <c r="X298" s="17">
        <f t="shared" si="212"/>
        <v>6505.1300280925907</v>
      </c>
      <c r="Y298" s="17">
        <f t="shared" si="212"/>
        <v>6548.7143992808105</v>
      </c>
      <c r="Z298" s="17">
        <f t="shared" si="212"/>
        <v>6592.5907857559923</v>
      </c>
      <c r="AA298" s="17">
        <f t="shared" si="212"/>
        <v>6636.7611440205565</v>
      </c>
      <c r="AB298" s="17">
        <f t="shared" si="212"/>
        <v>6681.2274436854941</v>
      </c>
      <c r="AC298" s="17">
        <f t="shared" si="212"/>
        <v>6725.9916675581853</v>
      </c>
      <c r="AD298" s="17">
        <f t="shared" si="212"/>
        <v>6771.0558117308256</v>
      </c>
      <c r="AE298" s="17">
        <f t="shared" si="212"/>
        <v>6816.4218856694215</v>
      </c>
      <c r="AF298" s="17">
        <f t="shared" si="212"/>
        <v>6862.0919123034055</v>
      </c>
      <c r="AG298" s="17">
        <f t="shared" si="212"/>
        <v>6908.0679281158382</v>
      </c>
      <c r="AH298" s="17">
        <f t="shared" si="212"/>
        <v>6954.3519832342135</v>
      </c>
      <c r="AI298" s="17">
        <f t="shared" si="212"/>
        <v>7000.9461415218821</v>
      </c>
      <c r="AJ298" s="17">
        <f t="shared" si="212"/>
        <v>7047.852480670078</v>
      </c>
      <c r="AK298" s="17">
        <f t="shared" ref="AK298:AM298" si="213">AK125</f>
        <v>7095.0730922905677</v>
      </c>
      <c r="AL298" s="17">
        <f t="shared" si="213"/>
        <v>7142.6100820089132</v>
      </c>
      <c r="AM298" s="17">
        <f t="shared" si="213"/>
        <v>7190.4655695583724</v>
      </c>
    </row>
    <row r="299" spans="1:39" customFormat="1" x14ac:dyDescent="0.25">
      <c r="A299" s="42"/>
      <c r="B299" s="42"/>
      <c r="C299" s="43"/>
      <c r="D299" s="133"/>
      <c r="E299" s="17" t="str">
        <f t="shared" ref="E299:AJ299" si="214">E251</f>
        <v>Total Value of Rail Operator Time - Fatal - Montebello Blvd</v>
      </c>
      <c r="F299" s="17">
        <f t="shared" si="214"/>
        <v>0</v>
      </c>
      <c r="G299" s="17" t="str">
        <f t="shared" si="214"/>
        <v>$</v>
      </c>
      <c r="H299" s="17">
        <f t="shared" si="214"/>
        <v>141099.0389328466</v>
      </c>
      <c r="I299" s="17">
        <f t="shared" si="214"/>
        <v>0</v>
      </c>
      <c r="J299" s="17">
        <f t="shared" si="214"/>
        <v>3688.5183703703701</v>
      </c>
      <c r="K299" s="17">
        <f t="shared" si="214"/>
        <v>3688.5183703703701</v>
      </c>
      <c r="L299" s="17">
        <f t="shared" si="214"/>
        <v>3800.2916543209881</v>
      </c>
      <c r="M299" s="17">
        <f t="shared" si="214"/>
        <v>3912.0649382716051</v>
      </c>
      <c r="N299" s="17">
        <f t="shared" si="214"/>
        <v>4023.8382222222222</v>
      </c>
      <c r="O299" s="17">
        <f t="shared" si="214"/>
        <v>4132.481854222221</v>
      </c>
      <c r="P299" s="17">
        <f t="shared" si="214"/>
        <v>4244.0588642862203</v>
      </c>
      <c r="Q299" s="17">
        <f t="shared" si="214"/>
        <v>4358.6484536219486</v>
      </c>
      <c r="R299" s="17">
        <f t="shared" si="214"/>
        <v>4476.3319618697415</v>
      </c>
      <c r="S299" s="17">
        <f t="shared" si="214"/>
        <v>4597.192924840223</v>
      </c>
      <c r="T299" s="17">
        <f t="shared" si="214"/>
        <v>4721.3171338109087</v>
      </c>
      <c r="U299" s="17">
        <f t="shared" si="214"/>
        <v>4848.7926964238022</v>
      </c>
      <c r="V299" s="17">
        <f t="shared" si="214"/>
        <v>4979.7100992272444</v>
      </c>
      <c r="W299" s="17">
        <f t="shared" si="214"/>
        <v>5114.1622719063807</v>
      </c>
      <c r="X299" s="17">
        <f t="shared" si="214"/>
        <v>5252.2446532478525</v>
      </c>
      <c r="Y299" s="17">
        <f t="shared" si="214"/>
        <v>5394.0552588855435</v>
      </c>
      <c r="Z299" s="17">
        <f t="shared" si="214"/>
        <v>5539.6947508754529</v>
      </c>
      <c r="AA299" s="17">
        <f t="shared" si="214"/>
        <v>5689.266509149089</v>
      </c>
      <c r="AB299" s="17">
        <f t="shared" si="214"/>
        <v>5842.8767048961136</v>
      </c>
      <c r="AC299" s="17">
        <f t="shared" si="214"/>
        <v>6000.6343759283091</v>
      </c>
      <c r="AD299" s="17">
        <f t="shared" si="214"/>
        <v>6162.6515040783715</v>
      </c>
      <c r="AE299" s="17">
        <f t="shared" si="214"/>
        <v>6329.0430946884871</v>
      </c>
      <c r="AF299" s="17">
        <f t="shared" si="214"/>
        <v>6499.9272582450749</v>
      </c>
      <c r="AG299" s="17">
        <f t="shared" si="214"/>
        <v>6675.4252942176918</v>
      </c>
      <c r="AH299" s="17">
        <f t="shared" si="214"/>
        <v>6855.6617771615684</v>
      </c>
      <c r="AI299" s="17">
        <f t="shared" si="214"/>
        <v>7040.76464514493</v>
      </c>
      <c r="AJ299" s="17">
        <f t="shared" si="214"/>
        <v>7230.8652905638428</v>
      </c>
      <c r="AK299" s="17">
        <f t="shared" ref="AK299:AM299" si="215">AK251</f>
        <v>7314.6952535268065</v>
      </c>
      <c r="AL299" s="17">
        <f t="shared" si="215"/>
        <v>7398.5252164897702</v>
      </c>
      <c r="AM299" s="17">
        <f t="shared" si="215"/>
        <v>7482.3551794527311</v>
      </c>
    </row>
    <row r="300" spans="1:39" customFormat="1" x14ac:dyDescent="0.25">
      <c r="A300" s="42"/>
      <c r="B300" s="42"/>
      <c r="C300" s="43"/>
      <c r="D300" s="133"/>
      <c r="E300" s="17" t="str">
        <f t="shared" ref="E300:AJ300" si="216">E199</f>
        <v>Highway Diversion - Time Value of Cargo - Truck - Fatal - Montebello Blvd</v>
      </c>
      <c r="F300" s="17">
        <f t="shared" si="216"/>
        <v>0</v>
      </c>
      <c r="G300" s="17" t="str">
        <f t="shared" si="216"/>
        <v>$</v>
      </c>
      <c r="H300" s="17">
        <f t="shared" si="216"/>
        <v>879636.82451510383</v>
      </c>
      <c r="I300" s="17">
        <f t="shared" si="216"/>
        <v>0</v>
      </c>
      <c r="J300" s="17">
        <f t="shared" si="216"/>
        <v>29829.878215953118</v>
      </c>
      <c r="K300" s="17">
        <f t="shared" si="216"/>
        <v>30029.738400000009</v>
      </c>
      <c r="L300" s="17">
        <f t="shared" si="216"/>
        <v>30230.937647279996</v>
      </c>
      <c r="M300" s="17">
        <f t="shared" si="216"/>
        <v>30433.484929516777</v>
      </c>
      <c r="N300" s="17">
        <f t="shared" si="216"/>
        <v>30637.389278544539</v>
      </c>
      <c r="O300" s="17">
        <f t="shared" si="216"/>
        <v>30842.659786710781</v>
      </c>
      <c r="P300" s="17">
        <f t="shared" si="216"/>
        <v>31049.305607281742</v>
      </c>
      <c r="Q300" s="17">
        <f t="shared" si="216"/>
        <v>31257.335954850529</v>
      </c>
      <c r="R300" s="17">
        <f t="shared" si="216"/>
        <v>31466.760105748028</v>
      </c>
      <c r="S300" s="17">
        <f t="shared" si="216"/>
        <v>31677.587398456526</v>
      </c>
      <c r="T300" s="17">
        <f t="shared" si="216"/>
        <v>31889.82723402619</v>
      </c>
      <c r="U300" s="17">
        <f t="shared" si="216"/>
        <v>32103.489076494167</v>
      </c>
      <c r="V300" s="17">
        <f t="shared" si="216"/>
        <v>32318.582453306677</v>
      </c>
      <c r="W300" s="17">
        <f t="shared" si="216"/>
        <v>32535.11695574383</v>
      </c>
      <c r="X300" s="17">
        <f t="shared" si="216"/>
        <v>32753.102239347307</v>
      </c>
      <c r="Y300" s="17">
        <f t="shared" si="216"/>
        <v>32972.548024350937</v>
      </c>
      <c r="Z300" s="17">
        <f t="shared" si="216"/>
        <v>33193.464096114083</v>
      </c>
      <c r="AA300" s="17">
        <f t="shared" si="216"/>
        <v>33415.860305558046</v>
      </c>
      <c r="AB300" s="17">
        <f t="shared" si="216"/>
        <v>33639.746569605282</v>
      </c>
      <c r="AC300" s="17">
        <f t="shared" si="216"/>
        <v>33865.13287162163</v>
      </c>
      <c r="AD300" s="17">
        <f t="shared" si="216"/>
        <v>34092.029261861499</v>
      </c>
      <c r="AE300" s="17">
        <f t="shared" si="216"/>
        <v>34320.445857915969</v>
      </c>
      <c r="AF300" s="17">
        <f t="shared" si="216"/>
        <v>34550.392845163995</v>
      </c>
      <c r="AG300" s="17">
        <f t="shared" si="216"/>
        <v>34781.880477226594</v>
      </c>
      <c r="AH300" s="17">
        <f t="shared" si="216"/>
        <v>35014.919076424012</v>
      </c>
      <c r="AI300" s="17">
        <f t="shared" si="216"/>
        <v>35249.519034236044</v>
      </c>
      <c r="AJ300" s="17">
        <f t="shared" si="216"/>
        <v>35485.690811765431</v>
      </c>
      <c r="AK300" s="17">
        <f t="shared" ref="AK300:AM300" si="217">AK199</f>
        <v>35723.444940204252</v>
      </c>
      <c r="AL300" s="17">
        <f t="shared" si="217"/>
        <v>35962.792021303612</v>
      </c>
      <c r="AM300" s="17">
        <f t="shared" si="217"/>
        <v>36203.742727846351</v>
      </c>
    </row>
    <row r="301" spans="1:39" s="40" customFormat="1" x14ac:dyDescent="0.25">
      <c r="A301" s="42"/>
      <c r="B301" s="42"/>
      <c r="C301" s="43"/>
      <c r="D301" s="133"/>
      <c r="E301" s="40" t="s">
        <v>362</v>
      </c>
      <c r="G301" s="40" t="s">
        <v>84</v>
      </c>
      <c r="H301" s="40">
        <f>SUM(J301:AJ301)</f>
        <v>2391075.647083181</v>
      </c>
      <c r="J301" s="40">
        <f t="shared" ref="J301:AJ301" si="218">SUM(J297:J300)</f>
        <v>79988.789504273242</v>
      </c>
      <c r="K301" s="40">
        <f t="shared" si="218"/>
        <v>80500.001320870389</v>
      </c>
      <c r="L301" s="40">
        <f t="shared" si="218"/>
        <v>81126.411540589339</v>
      </c>
      <c r="M301" s="40">
        <f t="shared" si="218"/>
        <v>81756.269827777956</v>
      </c>
      <c r="N301" s="40">
        <f t="shared" si="218"/>
        <v>82389.599284488257</v>
      </c>
      <c r="O301" s="40">
        <f t="shared" si="218"/>
        <v>83023.29351560543</v>
      </c>
      <c r="P301" s="40">
        <f t="shared" si="218"/>
        <v>83663.438963800698</v>
      </c>
      <c r="Q301" s="40">
        <f t="shared" si="218"/>
        <v>84310.138399803167</v>
      </c>
      <c r="R301" s="40">
        <f t="shared" si="218"/>
        <v>84963.496890690367</v>
      </c>
      <c r="S301" s="40">
        <f t="shared" si="218"/>
        <v>85623.62185868391</v>
      </c>
      <c r="T301" s="40">
        <f t="shared" si="218"/>
        <v>86290.623141511373</v>
      </c>
      <c r="U301" s="40">
        <f t="shared" si="218"/>
        <v>86964.613054375863</v>
      </c>
      <c r="V301" s="40">
        <f t="shared" si="218"/>
        <v>87645.706453577572</v>
      </c>
      <c r="W301" s="40">
        <f t="shared" si="218"/>
        <v>88334.020801830862</v>
      </c>
      <c r="X301" s="40">
        <f t="shared" si="218"/>
        <v>89029.676235322811</v>
      </c>
      <c r="Y301" s="40">
        <f t="shared" si="218"/>
        <v>89732.795632560403</v>
      </c>
      <c r="Z301" s="40">
        <f t="shared" si="218"/>
        <v>90443.504685053922</v>
      </c>
      <c r="AA301" s="40">
        <f t="shared" si="218"/>
        <v>91161.931969886558</v>
      </c>
      <c r="AB301" s="40">
        <f t="shared" si="218"/>
        <v>91888.209024220516</v>
      </c>
      <c r="AC301" s="40">
        <f t="shared" si="218"/>
        <v>92622.470421792168</v>
      </c>
      <c r="AD301" s="40">
        <f t="shared" si="218"/>
        <v>93364.853851449516</v>
      </c>
      <c r="AE301" s="40">
        <f t="shared" si="218"/>
        <v>94115.500197787012</v>
      </c>
      <c r="AF301" s="40">
        <f t="shared" si="218"/>
        <v>94874.553623934335</v>
      </c>
      <c r="AG301" s="40">
        <f t="shared" si="218"/>
        <v>95642.161656557088</v>
      </c>
      <c r="AH301" s="40">
        <f t="shared" si="218"/>
        <v>96418.475273128628</v>
      </c>
      <c r="AI301" s="40">
        <f t="shared" si="218"/>
        <v>97203.648991534952</v>
      </c>
      <c r="AJ301" s="40">
        <f t="shared" si="218"/>
        <v>97997.840962074697</v>
      </c>
      <c r="AK301" s="40">
        <f t="shared" ref="AK301:AM301" si="219">SUM(AK297:AK300)</f>
        <v>98689.809662036758</v>
      </c>
      <c r="AL301" s="40">
        <f t="shared" si="219"/>
        <v>99385.852891536721</v>
      </c>
      <c r="AM301" s="40">
        <f t="shared" si="219"/>
        <v>100085.99794992249</v>
      </c>
    </row>
    <row r="302" spans="1:39" x14ac:dyDescent="0.25">
      <c r="A302" s="42"/>
      <c r="B302" s="42"/>
      <c r="C302" s="43"/>
      <c r="D302" s="133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</row>
    <row r="303" spans="1:39" customFormat="1" x14ac:dyDescent="0.25">
      <c r="A303" s="42"/>
      <c r="B303" s="42"/>
      <c r="C303" s="43"/>
      <c r="D303" s="133"/>
      <c r="E303" s="17" t="str">
        <f>E301</f>
        <v>Secondary Effect Cost of Fatal Crash - Highway - Montebello Blvd</v>
      </c>
      <c r="F303" s="17">
        <f t="shared" ref="F303:AJ303" si="220">F301</f>
        <v>0</v>
      </c>
      <c r="G303" s="17" t="str">
        <f t="shared" si="220"/>
        <v>$</v>
      </c>
      <c r="H303" s="17">
        <f t="shared" si="220"/>
        <v>2391075.647083181</v>
      </c>
      <c r="I303" s="17">
        <f t="shared" si="220"/>
        <v>0</v>
      </c>
      <c r="J303" s="17">
        <f t="shared" si="220"/>
        <v>79988.789504273242</v>
      </c>
      <c r="K303" s="17">
        <f t="shared" si="220"/>
        <v>80500.001320870389</v>
      </c>
      <c r="L303" s="17">
        <f t="shared" si="220"/>
        <v>81126.411540589339</v>
      </c>
      <c r="M303" s="17">
        <f t="shared" si="220"/>
        <v>81756.269827777956</v>
      </c>
      <c r="N303" s="17">
        <f t="shared" si="220"/>
        <v>82389.599284488257</v>
      </c>
      <c r="O303" s="17">
        <f t="shared" si="220"/>
        <v>83023.29351560543</v>
      </c>
      <c r="P303" s="17">
        <f t="shared" si="220"/>
        <v>83663.438963800698</v>
      </c>
      <c r="Q303" s="17">
        <f t="shared" si="220"/>
        <v>84310.138399803167</v>
      </c>
      <c r="R303" s="17">
        <f t="shared" si="220"/>
        <v>84963.496890690367</v>
      </c>
      <c r="S303" s="17">
        <f t="shared" si="220"/>
        <v>85623.62185868391</v>
      </c>
      <c r="T303" s="17">
        <f t="shared" si="220"/>
        <v>86290.623141511373</v>
      </c>
      <c r="U303" s="17">
        <f t="shared" si="220"/>
        <v>86964.613054375863</v>
      </c>
      <c r="V303" s="17">
        <f t="shared" si="220"/>
        <v>87645.706453577572</v>
      </c>
      <c r="W303" s="17">
        <f t="shared" si="220"/>
        <v>88334.020801830862</v>
      </c>
      <c r="X303" s="17">
        <f t="shared" si="220"/>
        <v>89029.676235322811</v>
      </c>
      <c r="Y303" s="17">
        <f t="shared" si="220"/>
        <v>89732.795632560403</v>
      </c>
      <c r="Z303" s="17">
        <f t="shared" si="220"/>
        <v>90443.504685053922</v>
      </c>
      <c r="AA303" s="17">
        <f t="shared" si="220"/>
        <v>91161.931969886558</v>
      </c>
      <c r="AB303" s="17">
        <f t="shared" si="220"/>
        <v>91888.209024220516</v>
      </c>
      <c r="AC303" s="17">
        <f t="shared" si="220"/>
        <v>92622.470421792168</v>
      </c>
      <c r="AD303" s="17">
        <f t="shared" si="220"/>
        <v>93364.853851449516</v>
      </c>
      <c r="AE303" s="17">
        <f t="shared" si="220"/>
        <v>94115.500197787012</v>
      </c>
      <c r="AF303" s="17">
        <f t="shared" si="220"/>
        <v>94874.553623934335</v>
      </c>
      <c r="AG303" s="17">
        <f t="shared" si="220"/>
        <v>95642.161656557088</v>
      </c>
      <c r="AH303" s="17">
        <f t="shared" si="220"/>
        <v>96418.475273128628</v>
      </c>
      <c r="AI303" s="17">
        <f t="shared" si="220"/>
        <v>97203.648991534952</v>
      </c>
      <c r="AJ303" s="17">
        <f t="shared" si="220"/>
        <v>97997.840962074697</v>
      </c>
      <c r="AK303" s="17">
        <f t="shared" ref="AK303:AM303" si="221">AK301</f>
        <v>98689.809662036758</v>
      </c>
      <c r="AL303" s="17">
        <f t="shared" si="221"/>
        <v>99385.852891536721</v>
      </c>
      <c r="AM303" s="17">
        <f t="shared" si="221"/>
        <v>100085.99794992249</v>
      </c>
    </row>
    <row r="304" spans="1:39" customFormat="1" x14ac:dyDescent="0.25">
      <c r="A304" s="42"/>
      <c r="B304" s="42"/>
      <c r="C304" s="43"/>
      <c r="D304" s="133"/>
      <c r="E304" s="17" t="str">
        <f t="shared" ref="E304:AJ304" si="222">E233</f>
        <v>Rail Time Value of Cargo - Fatal - Montebello Blvd</v>
      </c>
      <c r="F304" s="17">
        <f t="shared" si="222"/>
        <v>0</v>
      </c>
      <c r="G304" s="17" t="str">
        <f t="shared" si="222"/>
        <v>$</v>
      </c>
      <c r="H304" s="17">
        <f t="shared" si="222"/>
        <v>41671705.839469507</v>
      </c>
      <c r="I304" s="17">
        <f t="shared" si="222"/>
        <v>0</v>
      </c>
      <c r="J304" s="17">
        <f t="shared" si="222"/>
        <v>1089354.3547572098</v>
      </c>
      <c r="K304" s="17">
        <f t="shared" si="222"/>
        <v>1089354.3547572098</v>
      </c>
      <c r="L304" s="17">
        <f t="shared" si="222"/>
        <v>1122365.0927801556</v>
      </c>
      <c r="M304" s="17">
        <f t="shared" si="222"/>
        <v>1155375.8308031014</v>
      </c>
      <c r="N304" s="17">
        <f t="shared" si="222"/>
        <v>1188386.568826047</v>
      </c>
      <c r="O304" s="17">
        <f t="shared" si="222"/>
        <v>1220473.0061843502</v>
      </c>
      <c r="P304" s="17">
        <f t="shared" si="222"/>
        <v>1253425.7773513275</v>
      </c>
      <c r="Q304" s="17">
        <f t="shared" si="222"/>
        <v>1287268.2733398131</v>
      </c>
      <c r="R304" s="17">
        <f t="shared" si="222"/>
        <v>1322024.5167199881</v>
      </c>
      <c r="S304" s="17">
        <f t="shared" si="222"/>
        <v>1357719.1786714275</v>
      </c>
      <c r="T304" s="17">
        <f t="shared" si="222"/>
        <v>1394377.5964955559</v>
      </c>
      <c r="U304" s="17">
        <f t="shared" si="222"/>
        <v>1432025.7916009359</v>
      </c>
      <c r="V304" s="17">
        <f t="shared" si="222"/>
        <v>1470690.4879741608</v>
      </c>
      <c r="W304" s="17">
        <f t="shared" si="222"/>
        <v>1510399.1311494634</v>
      </c>
      <c r="X304" s="17">
        <f t="shared" si="222"/>
        <v>1551179.9076904985</v>
      </c>
      <c r="Y304" s="17">
        <f t="shared" si="222"/>
        <v>1593061.7651981418</v>
      </c>
      <c r="Z304" s="17">
        <f t="shared" si="222"/>
        <v>1636074.4328584915</v>
      </c>
      <c r="AA304" s="17">
        <f t="shared" si="222"/>
        <v>1680248.4425456706</v>
      </c>
      <c r="AB304" s="17">
        <f t="shared" si="222"/>
        <v>1725615.1504944034</v>
      </c>
      <c r="AC304" s="17">
        <f t="shared" si="222"/>
        <v>1772206.7595577524</v>
      </c>
      <c r="AD304" s="17">
        <f t="shared" si="222"/>
        <v>1820056.3420658112</v>
      </c>
      <c r="AE304" s="17">
        <f t="shared" si="222"/>
        <v>1869197.863301588</v>
      </c>
      <c r="AF304" s="17">
        <f t="shared" si="222"/>
        <v>1919666.2056107305</v>
      </c>
      <c r="AG304" s="17">
        <f t="shared" si="222"/>
        <v>1971497.1931622201</v>
      </c>
      <c r="AH304" s="17">
        <f t="shared" si="222"/>
        <v>2024727.6173775997</v>
      </c>
      <c r="AI304" s="17">
        <f t="shared" si="222"/>
        <v>2079395.2630467948</v>
      </c>
      <c r="AJ304" s="17">
        <f t="shared" si="222"/>
        <v>2135538.9351490582</v>
      </c>
      <c r="AK304" s="17">
        <f t="shared" ref="AK304:AM304" si="223">AK233</f>
        <v>2160296.9886662676</v>
      </c>
      <c r="AL304" s="17">
        <f t="shared" si="223"/>
        <v>2185055.042183477</v>
      </c>
      <c r="AM304" s="17">
        <f t="shared" si="223"/>
        <v>2209813.0957006859</v>
      </c>
    </row>
    <row r="305" spans="1:39" s="32" customFormat="1" x14ac:dyDescent="0.25">
      <c r="A305" s="68"/>
      <c r="B305" s="68"/>
      <c r="C305" s="69"/>
      <c r="D305" s="135"/>
      <c r="E305" s="32" t="s">
        <v>363</v>
      </c>
      <c r="G305" s="32" t="s">
        <v>84</v>
      </c>
      <c r="H305" s="32">
        <f>SUM(J305:AJ305)</f>
        <v>44062781.486552678</v>
      </c>
      <c r="J305" s="32">
        <f t="shared" ref="J305:AJ305" si="224">SUM(J303:J304)</f>
        <v>1169343.1442614831</v>
      </c>
      <c r="K305" s="32">
        <f t="shared" si="224"/>
        <v>1169854.3560780801</v>
      </c>
      <c r="L305" s="32">
        <f t="shared" si="224"/>
        <v>1203491.5043207449</v>
      </c>
      <c r="M305" s="32">
        <f t="shared" si="224"/>
        <v>1237132.1006308794</v>
      </c>
      <c r="N305" s="32">
        <f t="shared" si="224"/>
        <v>1270776.1681105352</v>
      </c>
      <c r="O305" s="32">
        <f t="shared" si="224"/>
        <v>1303496.2996999556</v>
      </c>
      <c r="P305" s="32">
        <f t="shared" si="224"/>
        <v>1337089.2163151281</v>
      </c>
      <c r="Q305" s="32">
        <f t="shared" si="224"/>
        <v>1371578.4117396162</v>
      </c>
      <c r="R305" s="32">
        <f t="shared" si="224"/>
        <v>1406988.0136106785</v>
      </c>
      <c r="S305" s="32">
        <f t="shared" si="224"/>
        <v>1443342.8005301114</v>
      </c>
      <c r="T305" s="32">
        <f t="shared" si="224"/>
        <v>1480668.2196370673</v>
      </c>
      <c r="U305" s="32">
        <f t="shared" si="224"/>
        <v>1518990.4046553117</v>
      </c>
      <c r="V305" s="32">
        <f t="shared" si="224"/>
        <v>1558336.1944277384</v>
      </c>
      <c r="W305" s="32">
        <f t="shared" si="224"/>
        <v>1598733.1519512942</v>
      </c>
      <c r="X305" s="32">
        <f t="shared" si="224"/>
        <v>1640209.5839258214</v>
      </c>
      <c r="Y305" s="32">
        <f t="shared" si="224"/>
        <v>1682794.5608307023</v>
      </c>
      <c r="Z305" s="32">
        <f t="shared" si="224"/>
        <v>1726517.9375435454</v>
      </c>
      <c r="AA305" s="32">
        <f t="shared" si="224"/>
        <v>1771410.3745155572</v>
      </c>
      <c r="AB305" s="32">
        <f t="shared" si="224"/>
        <v>1817503.3595186239</v>
      </c>
      <c r="AC305" s="32">
        <f t="shared" si="224"/>
        <v>1864829.2299795446</v>
      </c>
      <c r="AD305" s="32">
        <f t="shared" si="224"/>
        <v>1913421.1959172606</v>
      </c>
      <c r="AE305" s="32">
        <f t="shared" si="224"/>
        <v>1963313.3634993751</v>
      </c>
      <c r="AF305" s="32">
        <f t="shared" si="224"/>
        <v>2014540.7592346647</v>
      </c>
      <c r="AG305" s="32">
        <f t="shared" si="224"/>
        <v>2067139.3548187772</v>
      </c>
      <c r="AH305" s="32">
        <f t="shared" si="224"/>
        <v>2121146.0926507283</v>
      </c>
      <c r="AI305" s="32">
        <f t="shared" si="224"/>
        <v>2176598.91203833</v>
      </c>
      <c r="AJ305" s="32">
        <f t="shared" si="224"/>
        <v>2233536.7761111329</v>
      </c>
      <c r="AK305" s="32">
        <f t="shared" ref="AK305:AM305" si="225">SUM(AK303:AK304)</f>
        <v>2258986.7983283042</v>
      </c>
      <c r="AL305" s="32">
        <f t="shared" si="225"/>
        <v>2284440.8950750139</v>
      </c>
      <c r="AM305" s="32">
        <f t="shared" si="225"/>
        <v>2309899.0936506083</v>
      </c>
    </row>
    <row r="306" spans="1:39" x14ac:dyDescent="0.25">
      <c r="A306" s="42"/>
      <c r="B306" s="42"/>
      <c r="C306" s="43"/>
      <c r="D306" s="133"/>
    </row>
    <row r="307" spans="1:39" x14ac:dyDescent="0.25">
      <c r="A307" s="42"/>
      <c r="B307" s="42"/>
      <c r="C307" s="43"/>
      <c r="D307" s="133" t="s">
        <v>361</v>
      </c>
    </row>
    <row r="308" spans="1:39" customFormat="1" x14ac:dyDescent="0.25">
      <c r="A308" s="42"/>
      <c r="B308" s="42"/>
      <c r="C308" s="43"/>
      <c r="D308" s="133"/>
      <c r="E308" s="17" t="str">
        <f>E$152</f>
        <v>Total Vehicle Passenger - Value of Time - Fatal - Other Crossings</v>
      </c>
      <c r="F308" s="17">
        <f t="shared" ref="F308:AM308" si="226">F$152</f>
        <v>0</v>
      </c>
      <c r="G308" s="17" t="str">
        <f t="shared" si="226"/>
        <v>$</v>
      </c>
      <c r="H308" s="17">
        <f t="shared" si="226"/>
        <v>1265750.3730389038</v>
      </c>
      <c r="I308" s="17">
        <f t="shared" si="226"/>
        <v>0</v>
      </c>
      <c r="J308" s="17">
        <f t="shared" si="226"/>
        <v>42923.600316939017</v>
      </c>
      <c r="K308" s="17">
        <f t="shared" si="226"/>
        <v>43211.188439062498</v>
      </c>
      <c r="L308" s="17">
        <f t="shared" si="226"/>
        <v>43500.703401604216</v>
      </c>
      <c r="M308" s="17">
        <f t="shared" si="226"/>
        <v>43792.158114394959</v>
      </c>
      <c r="N308" s="17">
        <f t="shared" si="226"/>
        <v>44085.5655737614</v>
      </c>
      <c r="O308" s="17">
        <f t="shared" si="226"/>
        <v>44380.938863105599</v>
      </c>
      <c r="P308" s="17">
        <f t="shared" si="226"/>
        <v>44678.291153488404</v>
      </c>
      <c r="Q308" s="17">
        <f t="shared" si="226"/>
        <v>44977.635704216766</v>
      </c>
      <c r="R308" s="17">
        <f t="shared" si="226"/>
        <v>45278.985863435017</v>
      </c>
      <c r="S308" s="17">
        <f t="shared" si="226"/>
        <v>45582.355068720026</v>
      </c>
      <c r="T308" s="17">
        <f t="shared" si="226"/>
        <v>45887.756847680452</v>
      </c>
      <c r="U308" s="17">
        <f t="shared" si="226"/>
        <v>46195.204818559912</v>
      </c>
      <c r="V308" s="17">
        <f t="shared" si="226"/>
        <v>46504.712690844251</v>
      </c>
      <c r="W308" s="17">
        <f t="shared" si="226"/>
        <v>46816.294265872915</v>
      </c>
      <c r="X308" s="17">
        <f t="shared" si="226"/>
        <v>47129.963437454266</v>
      </c>
      <c r="Y308" s="17">
        <f t="shared" si="226"/>
        <v>47445.734192485208</v>
      </c>
      <c r="Z308" s="17">
        <f t="shared" si="226"/>
        <v>47763.620611574843</v>
      </c>
      <c r="AA308" s="17">
        <f t="shared" si="226"/>
        <v>48083.636869672395</v>
      </c>
      <c r="AB308" s="17">
        <f t="shared" si="226"/>
        <v>48405.797236699211</v>
      </c>
      <c r="AC308" s="17">
        <f t="shared" si="226"/>
        <v>48730.116078185078</v>
      </c>
      <c r="AD308" s="17">
        <f t="shared" si="226"/>
        <v>49056.607855908922</v>
      </c>
      <c r="AE308" s="17">
        <f t="shared" si="226"/>
        <v>49385.287128543503</v>
      </c>
      <c r="AF308" s="17">
        <f t="shared" si="226"/>
        <v>49716.168552304749</v>
      </c>
      <c r="AG308" s="17">
        <f t="shared" si="226"/>
        <v>50049.266881605181</v>
      </c>
      <c r="AH308" s="17">
        <f t="shared" si="226"/>
        <v>50384.596969711936</v>
      </c>
      <c r="AI308" s="17">
        <f t="shared" si="226"/>
        <v>50722.173769408997</v>
      </c>
      <c r="AJ308" s="17">
        <f t="shared" si="226"/>
        <v>51062.012333664024</v>
      </c>
      <c r="AK308" s="17">
        <f t="shared" si="226"/>
        <v>51404.12781629958</v>
      </c>
      <c r="AL308" s="17">
        <f t="shared" si="226"/>
        <v>51748.535472668787</v>
      </c>
      <c r="AM308" s="17">
        <f t="shared" si="226"/>
        <v>52095.25066033566</v>
      </c>
    </row>
    <row r="309" spans="1:39" customFormat="1" x14ac:dyDescent="0.25">
      <c r="A309" s="42"/>
      <c r="B309" s="42"/>
      <c r="C309" s="43"/>
      <c r="D309" s="133"/>
      <c r="E309" s="17" t="str">
        <f>E$176</f>
        <v>Total Truck Driver - Value of Time - Fatal - Other Crossings</v>
      </c>
      <c r="F309" s="17">
        <f t="shared" ref="F309:AM309" si="227">F$176</f>
        <v>0</v>
      </c>
      <c r="G309" s="17" t="str">
        <f t="shared" si="227"/>
        <v>$</v>
      </c>
      <c r="H309" s="17">
        <f t="shared" si="227"/>
        <v>247894.09214481572</v>
      </c>
      <c r="I309" s="17">
        <f t="shared" si="227"/>
        <v>0</v>
      </c>
      <c r="J309" s="17">
        <f t="shared" si="227"/>
        <v>8406.4813716847129</v>
      </c>
      <c r="K309" s="17">
        <f t="shared" si="227"/>
        <v>8462.8047968750016</v>
      </c>
      <c r="L309" s="17">
        <f t="shared" si="227"/>
        <v>8519.5055890140629</v>
      </c>
      <c r="M309" s="17">
        <f t="shared" si="227"/>
        <v>8576.5862764604572</v>
      </c>
      <c r="N309" s="17">
        <f t="shared" si="227"/>
        <v>8634.049404512738</v>
      </c>
      <c r="O309" s="17">
        <f t="shared" si="227"/>
        <v>8691.8975355229741</v>
      </c>
      <c r="P309" s="17">
        <f t="shared" si="227"/>
        <v>8750.133249010978</v>
      </c>
      <c r="Q309" s="17">
        <f t="shared" si="227"/>
        <v>8808.7591417793501</v>
      </c>
      <c r="R309" s="17">
        <f t="shared" si="227"/>
        <v>8867.7778280292696</v>
      </c>
      <c r="S309" s="17">
        <f t="shared" si="227"/>
        <v>8927.1919394770684</v>
      </c>
      <c r="T309" s="17">
        <f t="shared" si="227"/>
        <v>8987.0041254715634</v>
      </c>
      <c r="U309" s="17">
        <f t="shared" si="227"/>
        <v>9047.2170531122229</v>
      </c>
      <c r="V309" s="17">
        <f t="shared" si="227"/>
        <v>9107.8334073680708</v>
      </c>
      <c r="W309" s="17">
        <f t="shared" si="227"/>
        <v>9168.8558911974378</v>
      </c>
      <c r="X309" s="17">
        <f t="shared" si="227"/>
        <v>9230.2872256684605</v>
      </c>
      <c r="Y309" s="17">
        <f t="shared" si="227"/>
        <v>9292.1301500804384</v>
      </c>
      <c r="Z309" s="17">
        <f t="shared" si="227"/>
        <v>9354.3874220859761</v>
      </c>
      <c r="AA309" s="17">
        <f t="shared" si="227"/>
        <v>9417.0618178139539</v>
      </c>
      <c r="AB309" s="17">
        <f t="shared" si="227"/>
        <v>9480.1561319933062</v>
      </c>
      <c r="AC309" s="17">
        <f t="shared" si="227"/>
        <v>9543.6731780776609</v>
      </c>
      <c r="AD309" s="17">
        <f t="shared" si="227"/>
        <v>9607.6157883707783</v>
      </c>
      <c r="AE309" s="17">
        <f t="shared" si="227"/>
        <v>9671.9868141528641</v>
      </c>
      <c r="AF309" s="17">
        <f t="shared" si="227"/>
        <v>9736.7891258076852</v>
      </c>
      <c r="AG309" s="17">
        <f t="shared" si="227"/>
        <v>9802.025612950596</v>
      </c>
      <c r="AH309" s="17">
        <f t="shared" si="227"/>
        <v>9867.6991845573666</v>
      </c>
      <c r="AI309" s="17">
        <f t="shared" si="227"/>
        <v>9933.8127690939</v>
      </c>
      <c r="AJ309" s="17">
        <f t="shared" si="227"/>
        <v>10000.369314646829</v>
      </c>
      <c r="AK309" s="17">
        <f t="shared" si="227"/>
        <v>10067.371789054963</v>
      </c>
      <c r="AL309" s="17">
        <f t="shared" si="227"/>
        <v>10134.823180041629</v>
      </c>
      <c r="AM309" s="17">
        <f t="shared" si="227"/>
        <v>10202.726495347906</v>
      </c>
    </row>
    <row r="310" spans="1:39" customFormat="1" x14ac:dyDescent="0.25">
      <c r="A310" s="42"/>
      <c r="B310" s="42"/>
      <c r="C310" s="43"/>
      <c r="D310" s="133"/>
      <c r="E310" s="17" t="str">
        <f>E$215</f>
        <v>Highway Diversion - Time Value of Cargo - Truck - Fatal - Other Crossings</v>
      </c>
      <c r="F310" s="17">
        <f t="shared" ref="F310:AM310" si="228">F$215</f>
        <v>0</v>
      </c>
      <c r="G310" s="17" t="str">
        <f t="shared" si="228"/>
        <v>$</v>
      </c>
      <c r="H310" s="17">
        <f t="shared" si="228"/>
        <v>1248138.0863235476</v>
      </c>
      <c r="I310" s="17">
        <f t="shared" si="228"/>
        <v>0</v>
      </c>
      <c r="J310" s="17">
        <f t="shared" si="228"/>
        <v>42326.339773517437</v>
      </c>
      <c r="K310" s="17">
        <f t="shared" si="228"/>
        <v>42609.926250000004</v>
      </c>
      <c r="L310" s="17">
        <f t="shared" si="228"/>
        <v>42895.412755875004</v>
      </c>
      <c r="M310" s="17">
        <f t="shared" si="228"/>
        <v>43182.812021339356</v>
      </c>
      <c r="N310" s="17">
        <f t="shared" si="228"/>
        <v>43472.136861882318</v>
      </c>
      <c r="O310" s="17">
        <f t="shared" si="228"/>
        <v>43763.400178856929</v>
      </c>
      <c r="P310" s="17">
        <f t="shared" si="228"/>
        <v>44056.614960055274</v>
      </c>
      <c r="Q310" s="17">
        <f t="shared" si="228"/>
        <v>44351.794280287635</v>
      </c>
      <c r="R310" s="17">
        <f t="shared" si="228"/>
        <v>44648.951301965557</v>
      </c>
      <c r="S310" s="17">
        <f t="shared" si="228"/>
        <v>44948.099275688735</v>
      </c>
      <c r="T310" s="17">
        <f t="shared" si="228"/>
        <v>45249.251540835838</v>
      </c>
      <c r="U310" s="17">
        <f t="shared" si="228"/>
        <v>45552.421526159436</v>
      </c>
      <c r="V310" s="17">
        <f t="shared" si="228"/>
        <v>45857.622750384697</v>
      </c>
      <c r="W310" s="17">
        <f t="shared" si="228"/>
        <v>46164.86882281227</v>
      </c>
      <c r="X310" s="17">
        <f t="shared" si="228"/>
        <v>46474.173443925109</v>
      </c>
      <c r="Y310" s="17">
        <f t="shared" si="228"/>
        <v>46785.550405999405</v>
      </c>
      <c r="Z310" s="17">
        <f t="shared" si="228"/>
        <v>47099.013593719596</v>
      </c>
      <c r="AA310" s="17">
        <f t="shared" si="228"/>
        <v>47414.576984797532</v>
      </c>
      <c r="AB310" s="17">
        <f t="shared" si="228"/>
        <v>47732.254650595663</v>
      </c>
      <c r="AC310" s="17">
        <f t="shared" si="228"/>
        <v>48052.060756754647</v>
      </c>
      <c r="AD310" s="17">
        <f t="shared" si="228"/>
        <v>48374.009563824897</v>
      </c>
      <c r="AE310" s="17">
        <f t="shared" si="228"/>
        <v>48698.115427902536</v>
      </c>
      <c r="AF310" s="17">
        <f t="shared" si="228"/>
        <v>49024.392801269467</v>
      </c>
      <c r="AG310" s="17">
        <f t="shared" si="228"/>
        <v>49352.856233037965</v>
      </c>
      <c r="AH310" s="17">
        <f t="shared" si="228"/>
        <v>49683.520369799327</v>
      </c>
      <c r="AI310" s="17">
        <f t="shared" si="228"/>
        <v>50016.399956276975</v>
      </c>
      <c r="AJ310" s="17">
        <f t="shared" si="228"/>
        <v>50351.509835984034</v>
      </c>
      <c r="AK310" s="17">
        <f t="shared" si="228"/>
        <v>50688.864951885123</v>
      </c>
      <c r="AL310" s="17">
        <f t="shared" si="228"/>
        <v>51028.480347062738</v>
      </c>
      <c r="AM310" s="17">
        <f t="shared" si="228"/>
        <v>51370.37116538806</v>
      </c>
    </row>
    <row r="311" spans="1:39" s="32" customFormat="1" x14ac:dyDescent="0.25">
      <c r="A311" s="68"/>
      <c r="B311" s="68"/>
      <c r="C311" s="69"/>
      <c r="D311" s="135"/>
      <c r="E311" s="32" t="s">
        <v>364</v>
      </c>
      <c r="G311" s="32" t="s">
        <v>84</v>
      </c>
      <c r="H311" s="32">
        <f>SUM(J311:AJ311)</f>
        <v>2761782.5515072681</v>
      </c>
      <c r="J311" s="32">
        <f t="shared" ref="J311:AJ311" si="229">SUM(J308:J310)</f>
        <v>93656.421462141167</v>
      </c>
      <c r="K311" s="32">
        <f t="shared" si="229"/>
        <v>94283.919485937513</v>
      </c>
      <c r="L311" s="32">
        <f t="shared" si="229"/>
        <v>94915.621746493285</v>
      </c>
      <c r="M311" s="32">
        <f t="shared" si="229"/>
        <v>95551.556412194768</v>
      </c>
      <c r="N311" s="32">
        <f t="shared" si="229"/>
        <v>96191.751840156459</v>
      </c>
      <c r="O311" s="32">
        <f t="shared" si="229"/>
        <v>96836.236577485499</v>
      </c>
      <c r="P311" s="32">
        <f t="shared" si="229"/>
        <v>97485.039362554657</v>
      </c>
      <c r="Q311" s="32">
        <f t="shared" si="229"/>
        <v>98138.189126283745</v>
      </c>
      <c r="R311" s="32">
        <f t="shared" si="229"/>
        <v>98795.714993429836</v>
      </c>
      <c r="S311" s="32">
        <f t="shared" si="229"/>
        <v>99457.646283885828</v>
      </c>
      <c r="T311" s="32">
        <f t="shared" si="229"/>
        <v>100124.01251398785</v>
      </c>
      <c r="U311" s="32">
        <f t="shared" si="229"/>
        <v>100794.84339783157</v>
      </c>
      <c r="V311" s="32">
        <f t="shared" si="229"/>
        <v>101470.16884859701</v>
      </c>
      <c r="W311" s="32">
        <f t="shared" si="229"/>
        <v>102150.01897988262</v>
      </c>
      <c r="X311" s="32">
        <f t="shared" si="229"/>
        <v>102834.42410704785</v>
      </c>
      <c r="Y311" s="32">
        <f t="shared" si="229"/>
        <v>103523.41474856506</v>
      </c>
      <c r="Z311" s="32">
        <f t="shared" si="229"/>
        <v>104217.02162738043</v>
      </c>
      <c r="AA311" s="32">
        <f t="shared" si="229"/>
        <v>104915.27567228388</v>
      </c>
      <c r="AB311" s="32">
        <f t="shared" si="229"/>
        <v>105618.20801928817</v>
      </c>
      <c r="AC311" s="32">
        <f t="shared" si="229"/>
        <v>106325.85001301739</v>
      </c>
      <c r="AD311" s="32">
        <f t="shared" si="229"/>
        <v>107038.23320810459</v>
      </c>
      <c r="AE311" s="32">
        <f t="shared" si="229"/>
        <v>107755.3893705989</v>
      </c>
      <c r="AF311" s="32">
        <f t="shared" si="229"/>
        <v>108477.3504793819</v>
      </c>
      <c r="AG311" s="32">
        <f t="shared" si="229"/>
        <v>109204.14872759374</v>
      </c>
      <c r="AH311" s="32">
        <f t="shared" si="229"/>
        <v>109935.81652406862</v>
      </c>
      <c r="AI311" s="32">
        <f t="shared" si="229"/>
        <v>110672.38649477987</v>
      </c>
      <c r="AJ311" s="32">
        <f t="shared" si="229"/>
        <v>111413.89148429489</v>
      </c>
      <c r="AK311" s="32">
        <f t="shared" ref="AK311:AM311" si="230">SUM(AK308:AK310)</f>
        <v>112160.36455723966</v>
      </c>
      <c r="AL311" s="32">
        <f t="shared" si="230"/>
        <v>112911.83899977316</v>
      </c>
      <c r="AM311" s="32">
        <f t="shared" si="230"/>
        <v>113668.34832107162</v>
      </c>
    </row>
    <row r="312" spans="1:39" x14ac:dyDescent="0.25">
      <c r="A312" s="42"/>
      <c r="B312" s="42"/>
      <c r="C312" s="43"/>
      <c r="D312" s="133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</row>
    <row r="313" spans="1:39" x14ac:dyDescent="0.25">
      <c r="A313" s="42"/>
      <c r="B313" s="42"/>
      <c r="C313" s="43" t="s">
        <v>74</v>
      </c>
      <c r="D313" s="133"/>
    </row>
    <row r="314" spans="1:39" x14ac:dyDescent="0.25">
      <c r="A314" s="42"/>
      <c r="B314" s="42"/>
      <c r="C314" s="43"/>
      <c r="D314" s="133"/>
      <c r="E314" s="61" t="str">
        <f>InpC!E$108</f>
        <v>Average Injury per Injury Crash</v>
      </c>
      <c r="F314" s="61">
        <f>InpC!F$108</f>
        <v>2.338709677419355</v>
      </c>
      <c r="G314" s="61" t="str">
        <f>InpC!G$108</f>
        <v>unit</v>
      </c>
    </row>
    <row r="315" spans="1:39" x14ac:dyDescent="0.25">
      <c r="A315" s="42"/>
      <c r="B315" s="42"/>
      <c r="C315" s="43"/>
      <c r="D315" s="133"/>
      <c r="E315" s="126" t="str">
        <f>InpV!E$17</f>
        <v>AADT share - Montebello Blvd - Auto</v>
      </c>
      <c r="F315" s="126">
        <f>InpV!F$17</f>
        <v>0</v>
      </c>
      <c r="G315" s="126" t="str">
        <f>InpV!G$17</f>
        <v>%</v>
      </c>
      <c r="H315" s="126">
        <f>InpV!H$17</f>
        <v>0</v>
      </c>
      <c r="I315" s="126">
        <f>InpV!I$17</f>
        <v>0</v>
      </c>
      <c r="J315" s="126">
        <f>InpV!J$17</f>
        <v>0.92</v>
      </c>
      <c r="K315" s="126">
        <f>InpV!K$17</f>
        <v>0.92</v>
      </c>
      <c r="L315" s="126">
        <f>InpV!L$17</f>
        <v>0.92</v>
      </c>
      <c r="M315" s="126">
        <f>InpV!M$17</f>
        <v>0.92</v>
      </c>
      <c r="N315" s="126">
        <f>InpV!N$17</f>
        <v>0.92</v>
      </c>
      <c r="O315" s="126">
        <f>InpV!O$17</f>
        <v>0.92</v>
      </c>
      <c r="P315" s="126">
        <f>InpV!P$17</f>
        <v>0.92</v>
      </c>
      <c r="Q315" s="126">
        <f>InpV!Q$17</f>
        <v>0.92</v>
      </c>
      <c r="R315" s="126">
        <f>InpV!R$17</f>
        <v>0.92</v>
      </c>
      <c r="S315" s="126">
        <f>InpV!S$17</f>
        <v>0.92</v>
      </c>
      <c r="T315" s="126">
        <f>InpV!T$17</f>
        <v>0.92</v>
      </c>
      <c r="U315" s="126">
        <f>InpV!U$17</f>
        <v>0.92</v>
      </c>
      <c r="V315" s="126">
        <f>InpV!V$17</f>
        <v>0.92</v>
      </c>
      <c r="W315" s="126">
        <f>InpV!W$17</f>
        <v>0.92</v>
      </c>
      <c r="X315" s="126">
        <f>InpV!X$17</f>
        <v>0.92</v>
      </c>
      <c r="Y315" s="126">
        <f>InpV!Y$17</f>
        <v>0.92</v>
      </c>
      <c r="Z315" s="126">
        <f>InpV!Z$17</f>
        <v>0.92</v>
      </c>
      <c r="AA315" s="126">
        <f>InpV!AA$17</f>
        <v>0.92</v>
      </c>
      <c r="AB315" s="126">
        <f>InpV!AB$17</f>
        <v>0.92</v>
      </c>
      <c r="AC315" s="126">
        <f>InpV!AC$17</f>
        <v>0.92</v>
      </c>
      <c r="AD315" s="126">
        <f>InpV!AD$17</f>
        <v>0.92</v>
      </c>
      <c r="AE315" s="126">
        <f>InpV!AE$17</f>
        <v>0.92</v>
      </c>
      <c r="AF315" s="126">
        <f>InpV!AF$17</f>
        <v>0.92</v>
      </c>
      <c r="AG315" s="126">
        <f>InpV!AG$17</f>
        <v>0.92</v>
      </c>
      <c r="AH315" s="126">
        <f>InpV!AH$17</f>
        <v>0.92</v>
      </c>
      <c r="AI315" s="126">
        <f>InpV!AI$17</f>
        <v>0.92</v>
      </c>
      <c r="AJ315" s="126">
        <f>InpV!AJ$17</f>
        <v>0.92</v>
      </c>
      <c r="AK315" s="126">
        <f>InpV!AK$17</f>
        <v>0.92</v>
      </c>
      <c r="AL315" s="126">
        <f>InpV!AL$17</f>
        <v>0.92</v>
      </c>
      <c r="AM315" s="126">
        <f>InpV!AM$17</f>
        <v>0.92</v>
      </c>
    </row>
    <row r="316" spans="1:39" s="73" customFormat="1" x14ac:dyDescent="0.25">
      <c r="A316" s="98"/>
      <c r="B316" s="98"/>
      <c r="C316" s="99"/>
      <c r="D316" s="140"/>
      <c r="E316" s="73" t="s">
        <v>288</v>
      </c>
      <c r="G316" s="73" t="s">
        <v>91</v>
      </c>
      <c r="J316" s="73">
        <f t="shared" ref="J316:AJ316" si="231">$F314 * J315</f>
        <v>2.1516129032258067</v>
      </c>
      <c r="K316" s="73">
        <f t="shared" si="231"/>
        <v>2.1516129032258067</v>
      </c>
      <c r="L316" s="73">
        <f t="shared" si="231"/>
        <v>2.1516129032258067</v>
      </c>
      <c r="M316" s="73">
        <f t="shared" si="231"/>
        <v>2.1516129032258067</v>
      </c>
      <c r="N316" s="73">
        <f t="shared" si="231"/>
        <v>2.1516129032258067</v>
      </c>
      <c r="O316" s="73">
        <f t="shared" si="231"/>
        <v>2.1516129032258067</v>
      </c>
      <c r="P316" s="73">
        <f t="shared" si="231"/>
        <v>2.1516129032258067</v>
      </c>
      <c r="Q316" s="73">
        <f t="shared" si="231"/>
        <v>2.1516129032258067</v>
      </c>
      <c r="R316" s="73">
        <f t="shared" si="231"/>
        <v>2.1516129032258067</v>
      </c>
      <c r="S316" s="73">
        <f t="shared" si="231"/>
        <v>2.1516129032258067</v>
      </c>
      <c r="T316" s="73">
        <f t="shared" si="231"/>
        <v>2.1516129032258067</v>
      </c>
      <c r="U316" s="73">
        <f t="shared" si="231"/>
        <v>2.1516129032258067</v>
      </c>
      <c r="V316" s="73">
        <f t="shared" si="231"/>
        <v>2.1516129032258067</v>
      </c>
      <c r="W316" s="73">
        <f t="shared" si="231"/>
        <v>2.1516129032258067</v>
      </c>
      <c r="X316" s="73">
        <f t="shared" si="231"/>
        <v>2.1516129032258067</v>
      </c>
      <c r="Y316" s="73">
        <f t="shared" si="231"/>
        <v>2.1516129032258067</v>
      </c>
      <c r="Z316" s="73">
        <f t="shared" si="231"/>
        <v>2.1516129032258067</v>
      </c>
      <c r="AA316" s="73">
        <f t="shared" si="231"/>
        <v>2.1516129032258067</v>
      </c>
      <c r="AB316" s="73">
        <f t="shared" si="231"/>
        <v>2.1516129032258067</v>
      </c>
      <c r="AC316" s="73">
        <f t="shared" si="231"/>
        <v>2.1516129032258067</v>
      </c>
      <c r="AD316" s="73">
        <f t="shared" si="231"/>
        <v>2.1516129032258067</v>
      </c>
      <c r="AE316" s="73">
        <f t="shared" si="231"/>
        <v>2.1516129032258067</v>
      </c>
      <c r="AF316" s="73">
        <f t="shared" si="231"/>
        <v>2.1516129032258067</v>
      </c>
      <c r="AG316" s="73">
        <f t="shared" si="231"/>
        <v>2.1516129032258067</v>
      </c>
      <c r="AH316" s="73">
        <f t="shared" si="231"/>
        <v>2.1516129032258067</v>
      </c>
      <c r="AI316" s="73">
        <f t="shared" si="231"/>
        <v>2.1516129032258067</v>
      </c>
      <c r="AJ316" s="73">
        <f t="shared" si="231"/>
        <v>2.1516129032258067</v>
      </c>
      <c r="AK316" s="73">
        <f t="shared" ref="AK316:AM316" si="232">$F314 * AK315</f>
        <v>2.1516129032258067</v>
      </c>
      <c r="AL316" s="73">
        <f t="shared" si="232"/>
        <v>2.1516129032258067</v>
      </c>
      <c r="AM316" s="73">
        <f t="shared" si="232"/>
        <v>2.1516129032258067</v>
      </c>
    </row>
    <row r="317" spans="1:39" x14ac:dyDescent="0.25">
      <c r="A317" s="42"/>
      <c r="B317" s="42"/>
      <c r="C317" s="43"/>
      <c r="D317" s="133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</row>
    <row r="318" spans="1:39" x14ac:dyDescent="0.25">
      <c r="A318" s="42"/>
      <c r="B318" s="42"/>
      <c r="C318" s="43"/>
      <c r="D318" s="133"/>
      <c r="E318" s="61" t="str">
        <f>InpC!E$108</f>
        <v>Average Injury per Injury Crash</v>
      </c>
      <c r="F318" s="61">
        <f>InpC!F$108</f>
        <v>2.338709677419355</v>
      </c>
      <c r="G318" s="61" t="str">
        <f>InpC!G$108</f>
        <v>unit</v>
      </c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6"/>
      <c r="AJ318" s="126"/>
      <c r="AK318" s="126"/>
      <c r="AL318" s="126"/>
      <c r="AM318" s="126"/>
    </row>
    <row r="319" spans="1:39" x14ac:dyDescent="0.25">
      <c r="A319" s="42"/>
      <c r="B319" s="42"/>
      <c r="C319" s="43"/>
      <c r="D319" s="133"/>
      <c r="E319" s="126" t="str">
        <f>InpV!E$18</f>
        <v>AADT share - Montebello Blvd - Truck</v>
      </c>
      <c r="F319" s="126">
        <f>InpV!F$18</f>
        <v>0</v>
      </c>
      <c r="G319" s="126" t="str">
        <f>InpV!G$18</f>
        <v>%</v>
      </c>
      <c r="H319" s="126">
        <f>InpV!H$18</f>
        <v>0</v>
      </c>
      <c r="I319" s="126">
        <f>InpV!I$18</f>
        <v>0</v>
      </c>
      <c r="J319" s="126">
        <f>InpV!J$18</f>
        <v>0.08</v>
      </c>
      <c r="K319" s="126">
        <f>InpV!K$18</f>
        <v>0.08</v>
      </c>
      <c r="L319" s="126">
        <f>InpV!L$18</f>
        <v>0.08</v>
      </c>
      <c r="M319" s="126">
        <f>InpV!M$18</f>
        <v>0.08</v>
      </c>
      <c r="N319" s="126">
        <f>InpV!N$18</f>
        <v>0.08</v>
      </c>
      <c r="O319" s="126">
        <f>InpV!O$18</f>
        <v>0.08</v>
      </c>
      <c r="P319" s="126">
        <f>InpV!P$18</f>
        <v>0.08</v>
      </c>
      <c r="Q319" s="126">
        <f>InpV!Q$18</f>
        <v>0.08</v>
      </c>
      <c r="R319" s="126">
        <f>InpV!R$18</f>
        <v>0.08</v>
      </c>
      <c r="S319" s="126">
        <f>InpV!S$18</f>
        <v>0.08</v>
      </c>
      <c r="T319" s="126">
        <f>InpV!T$18</f>
        <v>0.08</v>
      </c>
      <c r="U319" s="126">
        <f>InpV!U$18</f>
        <v>0.08</v>
      </c>
      <c r="V319" s="126">
        <f>InpV!V$18</f>
        <v>0.08</v>
      </c>
      <c r="W319" s="126">
        <f>InpV!W$18</f>
        <v>0.08</v>
      </c>
      <c r="X319" s="126">
        <f>InpV!X$18</f>
        <v>0.08</v>
      </c>
      <c r="Y319" s="126">
        <f>InpV!Y$18</f>
        <v>0.08</v>
      </c>
      <c r="Z319" s="126">
        <f>InpV!Z$18</f>
        <v>0.08</v>
      </c>
      <c r="AA319" s="126">
        <f>InpV!AA$18</f>
        <v>0.08</v>
      </c>
      <c r="AB319" s="126">
        <f>InpV!AB$18</f>
        <v>0.08</v>
      </c>
      <c r="AC319" s="126">
        <f>InpV!AC$18</f>
        <v>0.08</v>
      </c>
      <c r="AD319" s="126">
        <f>InpV!AD$18</f>
        <v>0.08</v>
      </c>
      <c r="AE319" s="126">
        <f>InpV!AE$18</f>
        <v>0.08</v>
      </c>
      <c r="AF319" s="126">
        <f>InpV!AF$18</f>
        <v>0.08</v>
      </c>
      <c r="AG319" s="126">
        <f>InpV!AG$18</f>
        <v>0.08</v>
      </c>
      <c r="AH319" s="126">
        <f>InpV!AH$18</f>
        <v>0.08</v>
      </c>
      <c r="AI319" s="126">
        <f>InpV!AI$18</f>
        <v>0.08</v>
      </c>
      <c r="AJ319" s="126">
        <f>InpV!AJ$18</f>
        <v>0.08</v>
      </c>
      <c r="AK319" s="126">
        <f>InpV!AK$18</f>
        <v>0.08</v>
      </c>
      <c r="AL319" s="126">
        <f>InpV!AL$18</f>
        <v>0.08</v>
      </c>
      <c r="AM319" s="126">
        <f>InpV!AM$18</f>
        <v>0.08</v>
      </c>
    </row>
    <row r="320" spans="1:39" x14ac:dyDescent="0.25">
      <c r="A320" s="42"/>
      <c r="B320" s="42"/>
      <c r="C320" s="43"/>
      <c r="D320" s="133"/>
      <c r="E320" s="73" t="s">
        <v>289</v>
      </c>
      <c r="F320" s="73"/>
      <c r="G320" s="73" t="s">
        <v>91</v>
      </c>
      <c r="H320" s="73"/>
      <c r="I320" s="73"/>
      <c r="J320" s="73">
        <f t="shared" ref="J320:AJ320" si="233">$F318 * J319</f>
        <v>0.18709677419354839</v>
      </c>
      <c r="K320" s="73">
        <f t="shared" si="233"/>
        <v>0.18709677419354839</v>
      </c>
      <c r="L320" s="73">
        <f t="shared" si="233"/>
        <v>0.18709677419354839</v>
      </c>
      <c r="M320" s="73">
        <f t="shared" si="233"/>
        <v>0.18709677419354839</v>
      </c>
      <c r="N320" s="73">
        <f t="shared" si="233"/>
        <v>0.18709677419354839</v>
      </c>
      <c r="O320" s="73">
        <f t="shared" si="233"/>
        <v>0.18709677419354839</v>
      </c>
      <c r="P320" s="73">
        <f t="shared" si="233"/>
        <v>0.18709677419354839</v>
      </c>
      <c r="Q320" s="73">
        <f t="shared" si="233"/>
        <v>0.18709677419354839</v>
      </c>
      <c r="R320" s="73">
        <f t="shared" si="233"/>
        <v>0.18709677419354839</v>
      </c>
      <c r="S320" s="73">
        <f t="shared" si="233"/>
        <v>0.18709677419354839</v>
      </c>
      <c r="T320" s="73">
        <f t="shared" si="233"/>
        <v>0.18709677419354839</v>
      </c>
      <c r="U320" s="73">
        <f t="shared" si="233"/>
        <v>0.18709677419354839</v>
      </c>
      <c r="V320" s="73">
        <f t="shared" si="233"/>
        <v>0.18709677419354839</v>
      </c>
      <c r="W320" s="73">
        <f t="shared" si="233"/>
        <v>0.18709677419354839</v>
      </c>
      <c r="X320" s="73">
        <f t="shared" si="233"/>
        <v>0.18709677419354839</v>
      </c>
      <c r="Y320" s="73">
        <f t="shared" si="233"/>
        <v>0.18709677419354839</v>
      </c>
      <c r="Z320" s="73">
        <f t="shared" si="233"/>
        <v>0.18709677419354839</v>
      </c>
      <c r="AA320" s="73">
        <f t="shared" si="233"/>
        <v>0.18709677419354839</v>
      </c>
      <c r="AB320" s="73">
        <f t="shared" si="233"/>
        <v>0.18709677419354839</v>
      </c>
      <c r="AC320" s="73">
        <f t="shared" si="233"/>
        <v>0.18709677419354839</v>
      </c>
      <c r="AD320" s="73">
        <f t="shared" si="233"/>
        <v>0.18709677419354839</v>
      </c>
      <c r="AE320" s="73">
        <f t="shared" si="233"/>
        <v>0.18709677419354839</v>
      </c>
      <c r="AF320" s="73">
        <f t="shared" si="233"/>
        <v>0.18709677419354839</v>
      </c>
      <c r="AG320" s="73">
        <f t="shared" si="233"/>
        <v>0.18709677419354839</v>
      </c>
      <c r="AH320" s="73">
        <f t="shared" si="233"/>
        <v>0.18709677419354839</v>
      </c>
      <c r="AI320" s="73">
        <f t="shared" si="233"/>
        <v>0.18709677419354839</v>
      </c>
      <c r="AJ320" s="73">
        <f t="shared" si="233"/>
        <v>0.18709677419354839</v>
      </c>
      <c r="AK320" s="73">
        <f t="shared" ref="AK320:AM320" si="234">$F318 * AK319</f>
        <v>0.18709677419354839</v>
      </c>
      <c r="AL320" s="73">
        <f t="shared" si="234"/>
        <v>0.18709677419354839</v>
      </c>
      <c r="AM320" s="73">
        <f t="shared" si="234"/>
        <v>0.18709677419354839</v>
      </c>
    </row>
    <row r="321" spans="1:39" x14ac:dyDescent="0.25">
      <c r="A321" s="42"/>
      <c r="B321" s="42"/>
      <c r="C321" s="43"/>
      <c r="D321" s="133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</row>
    <row r="322" spans="1:39" x14ac:dyDescent="0.25">
      <c r="A322" s="42"/>
      <c r="B322" s="42"/>
      <c r="C322" s="43"/>
      <c r="D322" s="133"/>
      <c r="E322" s="180" t="str">
        <f>E$316</f>
        <v>Average Injury per Injury Crash - Auto</v>
      </c>
      <c r="F322" s="180">
        <f t="shared" ref="F322:AM322" si="235">F$316</f>
        <v>0</v>
      </c>
      <c r="G322" s="180" t="str">
        <f t="shared" si="235"/>
        <v>unit</v>
      </c>
      <c r="H322" s="180">
        <f t="shared" si="235"/>
        <v>0</v>
      </c>
      <c r="I322" s="180">
        <f t="shared" si="235"/>
        <v>0</v>
      </c>
      <c r="J322" s="180">
        <f t="shared" si="235"/>
        <v>2.1516129032258067</v>
      </c>
      <c r="K322" s="180">
        <f t="shared" si="235"/>
        <v>2.1516129032258067</v>
      </c>
      <c r="L322" s="180">
        <f t="shared" si="235"/>
        <v>2.1516129032258067</v>
      </c>
      <c r="M322" s="180">
        <f t="shared" si="235"/>
        <v>2.1516129032258067</v>
      </c>
      <c r="N322" s="180">
        <f t="shared" si="235"/>
        <v>2.1516129032258067</v>
      </c>
      <c r="O322" s="180">
        <f t="shared" si="235"/>
        <v>2.1516129032258067</v>
      </c>
      <c r="P322" s="180">
        <f t="shared" si="235"/>
        <v>2.1516129032258067</v>
      </c>
      <c r="Q322" s="180">
        <f t="shared" si="235"/>
        <v>2.1516129032258067</v>
      </c>
      <c r="R322" s="180">
        <f t="shared" si="235"/>
        <v>2.1516129032258067</v>
      </c>
      <c r="S322" s="180">
        <f t="shared" si="235"/>
        <v>2.1516129032258067</v>
      </c>
      <c r="T322" s="180">
        <f t="shared" si="235"/>
        <v>2.1516129032258067</v>
      </c>
      <c r="U322" s="180">
        <f t="shared" si="235"/>
        <v>2.1516129032258067</v>
      </c>
      <c r="V322" s="180">
        <f t="shared" si="235"/>
        <v>2.1516129032258067</v>
      </c>
      <c r="W322" s="180">
        <f t="shared" si="235"/>
        <v>2.1516129032258067</v>
      </c>
      <c r="X322" s="180">
        <f t="shared" si="235"/>
        <v>2.1516129032258067</v>
      </c>
      <c r="Y322" s="180">
        <f t="shared" si="235"/>
        <v>2.1516129032258067</v>
      </c>
      <c r="Z322" s="180">
        <f t="shared" si="235"/>
        <v>2.1516129032258067</v>
      </c>
      <c r="AA322" s="180">
        <f t="shared" si="235"/>
        <v>2.1516129032258067</v>
      </c>
      <c r="AB322" s="180">
        <f t="shared" si="235"/>
        <v>2.1516129032258067</v>
      </c>
      <c r="AC322" s="180">
        <f t="shared" si="235"/>
        <v>2.1516129032258067</v>
      </c>
      <c r="AD322" s="180">
        <f t="shared" si="235"/>
        <v>2.1516129032258067</v>
      </c>
      <c r="AE322" s="180">
        <f t="shared" si="235"/>
        <v>2.1516129032258067</v>
      </c>
      <c r="AF322" s="180">
        <f t="shared" si="235"/>
        <v>2.1516129032258067</v>
      </c>
      <c r="AG322" s="180">
        <f t="shared" si="235"/>
        <v>2.1516129032258067</v>
      </c>
      <c r="AH322" s="180">
        <f t="shared" si="235"/>
        <v>2.1516129032258067</v>
      </c>
      <c r="AI322" s="180">
        <f t="shared" si="235"/>
        <v>2.1516129032258067</v>
      </c>
      <c r="AJ322" s="180">
        <f t="shared" si="235"/>
        <v>2.1516129032258067</v>
      </c>
      <c r="AK322" s="180">
        <f t="shared" si="235"/>
        <v>2.1516129032258067</v>
      </c>
      <c r="AL322" s="180">
        <f t="shared" si="235"/>
        <v>2.1516129032258067</v>
      </c>
      <c r="AM322" s="180">
        <f t="shared" si="235"/>
        <v>2.1516129032258067</v>
      </c>
    </row>
    <row r="323" spans="1:39" x14ac:dyDescent="0.25">
      <c r="A323" s="42"/>
      <c r="B323" s="42"/>
      <c r="C323" s="43"/>
      <c r="D323" s="133"/>
      <c r="E323" s="180" t="str">
        <f>E$320</f>
        <v>Average Injury per Injury Crash - Truck</v>
      </c>
      <c r="F323" s="180">
        <f t="shared" ref="F323:AM323" si="236">F$320</f>
        <v>0</v>
      </c>
      <c r="G323" s="180" t="str">
        <f t="shared" si="236"/>
        <v>unit</v>
      </c>
      <c r="H323" s="180">
        <f t="shared" si="236"/>
        <v>0</v>
      </c>
      <c r="I323" s="180">
        <f t="shared" si="236"/>
        <v>0</v>
      </c>
      <c r="J323" s="180">
        <f t="shared" si="236"/>
        <v>0.18709677419354839</v>
      </c>
      <c r="K323" s="180">
        <f t="shared" si="236"/>
        <v>0.18709677419354839</v>
      </c>
      <c r="L323" s="180">
        <f t="shared" si="236"/>
        <v>0.18709677419354839</v>
      </c>
      <c r="M323" s="180">
        <f t="shared" si="236"/>
        <v>0.18709677419354839</v>
      </c>
      <c r="N323" s="180">
        <f t="shared" si="236"/>
        <v>0.18709677419354839</v>
      </c>
      <c r="O323" s="180">
        <f t="shared" si="236"/>
        <v>0.18709677419354839</v>
      </c>
      <c r="P323" s="180">
        <f t="shared" si="236"/>
        <v>0.18709677419354839</v>
      </c>
      <c r="Q323" s="180">
        <f t="shared" si="236"/>
        <v>0.18709677419354839</v>
      </c>
      <c r="R323" s="180">
        <f t="shared" si="236"/>
        <v>0.18709677419354839</v>
      </c>
      <c r="S323" s="180">
        <f t="shared" si="236"/>
        <v>0.18709677419354839</v>
      </c>
      <c r="T323" s="180">
        <f t="shared" si="236"/>
        <v>0.18709677419354839</v>
      </c>
      <c r="U323" s="180">
        <f t="shared" si="236"/>
        <v>0.18709677419354839</v>
      </c>
      <c r="V323" s="180">
        <f t="shared" si="236"/>
        <v>0.18709677419354839</v>
      </c>
      <c r="W323" s="180">
        <f t="shared" si="236"/>
        <v>0.18709677419354839</v>
      </c>
      <c r="X323" s="180">
        <f t="shared" si="236"/>
        <v>0.18709677419354839</v>
      </c>
      <c r="Y323" s="180">
        <f t="shared" si="236"/>
        <v>0.18709677419354839</v>
      </c>
      <c r="Z323" s="180">
        <f t="shared" si="236"/>
        <v>0.18709677419354839</v>
      </c>
      <c r="AA323" s="180">
        <f t="shared" si="236"/>
        <v>0.18709677419354839</v>
      </c>
      <c r="AB323" s="180">
        <f t="shared" si="236"/>
        <v>0.18709677419354839</v>
      </c>
      <c r="AC323" s="180">
        <f t="shared" si="236"/>
        <v>0.18709677419354839</v>
      </c>
      <c r="AD323" s="180">
        <f t="shared" si="236"/>
        <v>0.18709677419354839</v>
      </c>
      <c r="AE323" s="180">
        <f t="shared" si="236"/>
        <v>0.18709677419354839</v>
      </c>
      <c r="AF323" s="180">
        <f t="shared" si="236"/>
        <v>0.18709677419354839</v>
      </c>
      <c r="AG323" s="180">
        <f t="shared" si="236"/>
        <v>0.18709677419354839</v>
      </c>
      <c r="AH323" s="180">
        <f t="shared" si="236"/>
        <v>0.18709677419354839</v>
      </c>
      <c r="AI323" s="180">
        <f t="shared" si="236"/>
        <v>0.18709677419354839</v>
      </c>
      <c r="AJ323" s="180">
        <f t="shared" si="236"/>
        <v>0.18709677419354839</v>
      </c>
      <c r="AK323" s="180">
        <f t="shared" si="236"/>
        <v>0.18709677419354839</v>
      </c>
      <c r="AL323" s="180">
        <f t="shared" si="236"/>
        <v>0.18709677419354839</v>
      </c>
      <c r="AM323" s="180">
        <f t="shared" si="236"/>
        <v>0.18709677419354839</v>
      </c>
    </row>
    <row r="324" spans="1:39" s="45" customFormat="1" x14ac:dyDescent="0.25">
      <c r="A324" s="98"/>
      <c r="B324" s="98"/>
      <c r="C324" s="99"/>
      <c r="D324" s="140"/>
      <c r="E324" s="73" t="s">
        <v>290</v>
      </c>
      <c r="F324" s="65"/>
      <c r="G324" s="65" t="s">
        <v>91</v>
      </c>
      <c r="H324" s="65"/>
      <c r="I324" s="65"/>
      <c r="J324" s="45">
        <f t="shared" ref="J324:AJ324" si="237">SUM(J322:J323)</f>
        <v>2.338709677419355</v>
      </c>
      <c r="K324" s="45">
        <f t="shared" si="237"/>
        <v>2.338709677419355</v>
      </c>
      <c r="L324" s="45">
        <f t="shared" si="237"/>
        <v>2.338709677419355</v>
      </c>
      <c r="M324" s="45">
        <f t="shared" si="237"/>
        <v>2.338709677419355</v>
      </c>
      <c r="N324" s="45">
        <f t="shared" si="237"/>
        <v>2.338709677419355</v>
      </c>
      <c r="O324" s="45">
        <f t="shared" si="237"/>
        <v>2.338709677419355</v>
      </c>
      <c r="P324" s="45">
        <f t="shared" si="237"/>
        <v>2.338709677419355</v>
      </c>
      <c r="Q324" s="45">
        <f t="shared" si="237"/>
        <v>2.338709677419355</v>
      </c>
      <c r="R324" s="45">
        <f t="shared" si="237"/>
        <v>2.338709677419355</v>
      </c>
      <c r="S324" s="45">
        <f t="shared" si="237"/>
        <v>2.338709677419355</v>
      </c>
      <c r="T324" s="45">
        <f t="shared" si="237"/>
        <v>2.338709677419355</v>
      </c>
      <c r="U324" s="45">
        <f t="shared" si="237"/>
        <v>2.338709677419355</v>
      </c>
      <c r="V324" s="45">
        <f t="shared" si="237"/>
        <v>2.338709677419355</v>
      </c>
      <c r="W324" s="45">
        <f t="shared" si="237"/>
        <v>2.338709677419355</v>
      </c>
      <c r="X324" s="45">
        <f t="shared" si="237"/>
        <v>2.338709677419355</v>
      </c>
      <c r="Y324" s="45">
        <f t="shared" si="237"/>
        <v>2.338709677419355</v>
      </c>
      <c r="Z324" s="45">
        <f t="shared" si="237"/>
        <v>2.338709677419355</v>
      </c>
      <c r="AA324" s="45">
        <f t="shared" si="237"/>
        <v>2.338709677419355</v>
      </c>
      <c r="AB324" s="45">
        <f t="shared" si="237"/>
        <v>2.338709677419355</v>
      </c>
      <c r="AC324" s="45">
        <f t="shared" si="237"/>
        <v>2.338709677419355</v>
      </c>
      <c r="AD324" s="45">
        <f t="shared" si="237"/>
        <v>2.338709677419355</v>
      </c>
      <c r="AE324" s="45">
        <f t="shared" si="237"/>
        <v>2.338709677419355</v>
      </c>
      <c r="AF324" s="45">
        <f t="shared" si="237"/>
        <v>2.338709677419355</v>
      </c>
      <c r="AG324" s="45">
        <f t="shared" si="237"/>
        <v>2.338709677419355</v>
      </c>
      <c r="AH324" s="45">
        <f t="shared" si="237"/>
        <v>2.338709677419355</v>
      </c>
      <c r="AI324" s="45">
        <f t="shared" si="237"/>
        <v>2.338709677419355</v>
      </c>
      <c r="AJ324" s="45">
        <f t="shared" si="237"/>
        <v>2.338709677419355</v>
      </c>
      <c r="AK324" s="45">
        <f t="shared" ref="AK324:AM324" si="238">SUM(AK322:AK323)</f>
        <v>2.338709677419355</v>
      </c>
      <c r="AL324" s="45">
        <f t="shared" si="238"/>
        <v>2.338709677419355</v>
      </c>
      <c r="AM324" s="45">
        <f t="shared" si="238"/>
        <v>2.338709677419355</v>
      </c>
    </row>
    <row r="325" spans="1:39" x14ac:dyDescent="0.25">
      <c r="A325" s="42"/>
      <c r="B325" s="42"/>
      <c r="C325" s="43"/>
      <c r="D325" s="133"/>
    </row>
    <row r="326" spans="1:39" s="45" customFormat="1" x14ac:dyDescent="0.25">
      <c r="A326" s="98"/>
      <c r="B326" s="98"/>
      <c r="C326" s="99"/>
      <c r="D326" s="140"/>
      <c r="E326" s="167" t="s">
        <v>286</v>
      </c>
      <c r="F326" s="167">
        <v>4.9000000000000004</v>
      </c>
      <c r="G326" s="167" t="s">
        <v>91</v>
      </c>
      <c r="H326" s="130"/>
      <c r="I326" s="130"/>
    </row>
    <row r="327" spans="1:39" s="45" customFormat="1" x14ac:dyDescent="0.25">
      <c r="A327" s="98"/>
      <c r="B327" s="98"/>
      <c r="C327" s="99"/>
      <c r="D327" s="140"/>
      <c r="E327" s="65" t="s">
        <v>286</v>
      </c>
      <c r="F327" s="65"/>
      <c r="G327" s="65" t="s">
        <v>91</v>
      </c>
      <c r="H327" s="65"/>
      <c r="I327" s="65"/>
      <c r="J327" s="45">
        <f>$F326</f>
        <v>4.9000000000000004</v>
      </c>
      <c r="K327" s="45">
        <f t="shared" ref="K327:AJ327" si="239">$F326</f>
        <v>4.9000000000000004</v>
      </c>
      <c r="L327" s="45">
        <f t="shared" si="239"/>
        <v>4.9000000000000004</v>
      </c>
      <c r="M327" s="45">
        <f t="shared" si="239"/>
        <v>4.9000000000000004</v>
      </c>
      <c r="N327" s="45">
        <f t="shared" si="239"/>
        <v>4.9000000000000004</v>
      </c>
      <c r="O327" s="45">
        <f t="shared" si="239"/>
        <v>4.9000000000000004</v>
      </c>
      <c r="P327" s="45">
        <f t="shared" si="239"/>
        <v>4.9000000000000004</v>
      </c>
      <c r="Q327" s="45">
        <f t="shared" si="239"/>
        <v>4.9000000000000004</v>
      </c>
      <c r="R327" s="45">
        <f t="shared" si="239"/>
        <v>4.9000000000000004</v>
      </c>
      <c r="S327" s="45">
        <f t="shared" si="239"/>
        <v>4.9000000000000004</v>
      </c>
      <c r="T327" s="45">
        <f t="shared" si="239"/>
        <v>4.9000000000000004</v>
      </c>
      <c r="U327" s="45">
        <f t="shared" si="239"/>
        <v>4.9000000000000004</v>
      </c>
      <c r="V327" s="45">
        <f t="shared" si="239"/>
        <v>4.9000000000000004</v>
      </c>
      <c r="W327" s="45">
        <f t="shared" si="239"/>
        <v>4.9000000000000004</v>
      </c>
      <c r="X327" s="45">
        <f t="shared" si="239"/>
        <v>4.9000000000000004</v>
      </c>
      <c r="Y327" s="45">
        <f t="shared" si="239"/>
        <v>4.9000000000000004</v>
      </c>
      <c r="Z327" s="45">
        <f t="shared" si="239"/>
        <v>4.9000000000000004</v>
      </c>
      <c r="AA327" s="45">
        <f t="shared" si="239"/>
        <v>4.9000000000000004</v>
      </c>
      <c r="AB327" s="45">
        <f t="shared" si="239"/>
        <v>4.9000000000000004</v>
      </c>
      <c r="AC327" s="45">
        <f t="shared" si="239"/>
        <v>4.9000000000000004</v>
      </c>
      <c r="AD327" s="45">
        <f t="shared" si="239"/>
        <v>4.9000000000000004</v>
      </c>
      <c r="AE327" s="45">
        <f t="shared" si="239"/>
        <v>4.9000000000000004</v>
      </c>
      <c r="AF327" s="45">
        <f t="shared" si="239"/>
        <v>4.9000000000000004</v>
      </c>
      <c r="AG327" s="45">
        <f t="shared" si="239"/>
        <v>4.9000000000000004</v>
      </c>
      <c r="AH327" s="45">
        <f t="shared" si="239"/>
        <v>4.9000000000000004</v>
      </c>
      <c r="AI327" s="45">
        <f t="shared" si="239"/>
        <v>4.9000000000000004</v>
      </c>
      <c r="AJ327" s="45">
        <f t="shared" si="239"/>
        <v>4.9000000000000004</v>
      </c>
      <c r="AK327" s="45">
        <f t="shared" ref="AK327:AM327" si="240">$F326</f>
        <v>4.9000000000000004</v>
      </c>
      <c r="AL327" s="45">
        <f t="shared" si="240"/>
        <v>4.9000000000000004</v>
      </c>
      <c r="AM327" s="45">
        <f t="shared" si="240"/>
        <v>4.9000000000000004</v>
      </c>
    </row>
    <row r="328" spans="1:39" x14ac:dyDescent="0.25">
      <c r="A328" s="42"/>
      <c r="B328" s="42"/>
      <c r="C328" s="43"/>
      <c r="D328" s="133"/>
    </row>
    <row r="329" spans="1:39" s="89" customFormat="1" x14ac:dyDescent="0.25">
      <c r="A329" s="137"/>
      <c r="B329" s="137"/>
      <c r="C329" s="138"/>
      <c r="D329" s="139"/>
      <c r="E329" s="87" t="s">
        <v>287</v>
      </c>
      <c r="F329" s="87">
        <v>0.7</v>
      </c>
      <c r="G329" s="87" t="s">
        <v>70</v>
      </c>
      <c r="H329" s="129"/>
      <c r="I329" s="129"/>
    </row>
    <row r="330" spans="1:39" x14ac:dyDescent="0.25">
      <c r="A330" s="42"/>
      <c r="B330" s="42"/>
      <c r="C330" s="43"/>
      <c r="D330" s="133"/>
      <c r="E330" s="180" t="str">
        <f>E$324</f>
        <v>Average Injury per Injury Crash - Freight</v>
      </c>
      <c r="F330" s="180">
        <f t="shared" ref="F330:AM330" si="241">F$324</f>
        <v>0</v>
      </c>
      <c r="G330" s="180" t="str">
        <f t="shared" si="241"/>
        <v>unit</v>
      </c>
      <c r="H330" s="180">
        <f t="shared" si="241"/>
        <v>0</v>
      </c>
      <c r="I330" s="180">
        <f t="shared" si="241"/>
        <v>0</v>
      </c>
      <c r="J330" s="180">
        <f t="shared" si="241"/>
        <v>2.338709677419355</v>
      </c>
      <c r="K330" s="180">
        <f t="shared" si="241"/>
        <v>2.338709677419355</v>
      </c>
      <c r="L330" s="180">
        <f t="shared" si="241"/>
        <v>2.338709677419355</v>
      </c>
      <c r="M330" s="180">
        <f t="shared" si="241"/>
        <v>2.338709677419355</v>
      </c>
      <c r="N330" s="180">
        <f t="shared" si="241"/>
        <v>2.338709677419355</v>
      </c>
      <c r="O330" s="180">
        <f t="shared" si="241"/>
        <v>2.338709677419355</v>
      </c>
      <c r="P330" s="180">
        <f t="shared" si="241"/>
        <v>2.338709677419355</v>
      </c>
      <c r="Q330" s="180">
        <f t="shared" si="241"/>
        <v>2.338709677419355</v>
      </c>
      <c r="R330" s="180">
        <f t="shared" si="241"/>
        <v>2.338709677419355</v>
      </c>
      <c r="S330" s="180">
        <f t="shared" si="241"/>
        <v>2.338709677419355</v>
      </c>
      <c r="T330" s="180">
        <f t="shared" si="241"/>
        <v>2.338709677419355</v>
      </c>
      <c r="U330" s="180">
        <f t="shared" si="241"/>
        <v>2.338709677419355</v>
      </c>
      <c r="V330" s="180">
        <f t="shared" si="241"/>
        <v>2.338709677419355</v>
      </c>
      <c r="W330" s="180">
        <f t="shared" si="241"/>
        <v>2.338709677419355</v>
      </c>
      <c r="X330" s="180">
        <f t="shared" si="241"/>
        <v>2.338709677419355</v>
      </c>
      <c r="Y330" s="180">
        <f t="shared" si="241"/>
        <v>2.338709677419355</v>
      </c>
      <c r="Z330" s="180">
        <f t="shared" si="241"/>
        <v>2.338709677419355</v>
      </c>
      <c r="AA330" s="180">
        <f t="shared" si="241"/>
        <v>2.338709677419355</v>
      </c>
      <c r="AB330" s="180">
        <f t="shared" si="241"/>
        <v>2.338709677419355</v>
      </c>
      <c r="AC330" s="180">
        <f t="shared" si="241"/>
        <v>2.338709677419355</v>
      </c>
      <c r="AD330" s="180">
        <f t="shared" si="241"/>
        <v>2.338709677419355</v>
      </c>
      <c r="AE330" s="180">
        <f t="shared" si="241"/>
        <v>2.338709677419355</v>
      </c>
      <c r="AF330" s="180">
        <f t="shared" si="241"/>
        <v>2.338709677419355</v>
      </c>
      <c r="AG330" s="180">
        <f t="shared" si="241"/>
        <v>2.338709677419355</v>
      </c>
      <c r="AH330" s="180">
        <f t="shared" si="241"/>
        <v>2.338709677419355</v>
      </c>
      <c r="AI330" s="180">
        <f t="shared" si="241"/>
        <v>2.338709677419355</v>
      </c>
      <c r="AJ330" s="180">
        <f t="shared" si="241"/>
        <v>2.338709677419355</v>
      </c>
      <c r="AK330" s="180">
        <f t="shared" si="241"/>
        <v>2.338709677419355</v>
      </c>
      <c r="AL330" s="180">
        <f t="shared" si="241"/>
        <v>2.338709677419355</v>
      </c>
      <c r="AM330" s="180">
        <f t="shared" si="241"/>
        <v>2.338709677419355</v>
      </c>
    </row>
    <row r="331" spans="1:39" x14ac:dyDescent="0.25">
      <c r="A331" s="42"/>
      <c r="B331" s="42"/>
      <c r="C331" s="43"/>
      <c r="D331" s="133"/>
      <c r="E331" s="180" t="str">
        <f>E$327</f>
        <v>Average injury per Injury Crash - Commuter</v>
      </c>
      <c r="F331" s="180">
        <f t="shared" ref="F331:AM331" si="242">F$327</f>
        <v>0</v>
      </c>
      <c r="G331" s="180" t="str">
        <f t="shared" si="242"/>
        <v>unit</v>
      </c>
      <c r="H331" s="180">
        <f t="shared" si="242"/>
        <v>0</v>
      </c>
      <c r="I331" s="180">
        <f t="shared" si="242"/>
        <v>0</v>
      </c>
      <c r="J331" s="180">
        <f t="shared" si="242"/>
        <v>4.9000000000000004</v>
      </c>
      <c r="K331" s="180">
        <f t="shared" si="242"/>
        <v>4.9000000000000004</v>
      </c>
      <c r="L331" s="180">
        <f t="shared" si="242"/>
        <v>4.9000000000000004</v>
      </c>
      <c r="M331" s="180">
        <f t="shared" si="242"/>
        <v>4.9000000000000004</v>
      </c>
      <c r="N331" s="180">
        <f t="shared" si="242"/>
        <v>4.9000000000000004</v>
      </c>
      <c r="O331" s="180">
        <f t="shared" si="242"/>
        <v>4.9000000000000004</v>
      </c>
      <c r="P331" s="180">
        <f t="shared" si="242"/>
        <v>4.9000000000000004</v>
      </c>
      <c r="Q331" s="180">
        <f t="shared" si="242"/>
        <v>4.9000000000000004</v>
      </c>
      <c r="R331" s="180">
        <f t="shared" si="242"/>
        <v>4.9000000000000004</v>
      </c>
      <c r="S331" s="180">
        <f t="shared" si="242"/>
        <v>4.9000000000000004</v>
      </c>
      <c r="T331" s="180">
        <f t="shared" si="242"/>
        <v>4.9000000000000004</v>
      </c>
      <c r="U331" s="180">
        <f t="shared" si="242"/>
        <v>4.9000000000000004</v>
      </c>
      <c r="V331" s="180">
        <f t="shared" si="242"/>
        <v>4.9000000000000004</v>
      </c>
      <c r="W331" s="180">
        <f t="shared" si="242"/>
        <v>4.9000000000000004</v>
      </c>
      <c r="X331" s="180">
        <f t="shared" si="242"/>
        <v>4.9000000000000004</v>
      </c>
      <c r="Y331" s="180">
        <f t="shared" si="242"/>
        <v>4.9000000000000004</v>
      </c>
      <c r="Z331" s="180">
        <f t="shared" si="242"/>
        <v>4.9000000000000004</v>
      </c>
      <c r="AA331" s="180">
        <f t="shared" si="242"/>
        <v>4.9000000000000004</v>
      </c>
      <c r="AB331" s="180">
        <f t="shared" si="242"/>
        <v>4.9000000000000004</v>
      </c>
      <c r="AC331" s="180">
        <f t="shared" si="242"/>
        <v>4.9000000000000004</v>
      </c>
      <c r="AD331" s="180">
        <f t="shared" si="242"/>
        <v>4.9000000000000004</v>
      </c>
      <c r="AE331" s="180">
        <f t="shared" si="242"/>
        <v>4.9000000000000004</v>
      </c>
      <c r="AF331" s="180">
        <f t="shared" si="242"/>
        <v>4.9000000000000004</v>
      </c>
      <c r="AG331" s="180">
        <f t="shared" si="242"/>
        <v>4.9000000000000004</v>
      </c>
      <c r="AH331" s="180">
        <f t="shared" si="242"/>
        <v>4.9000000000000004</v>
      </c>
      <c r="AI331" s="180">
        <f t="shared" si="242"/>
        <v>4.9000000000000004</v>
      </c>
      <c r="AJ331" s="180">
        <f t="shared" si="242"/>
        <v>4.9000000000000004</v>
      </c>
      <c r="AK331" s="180">
        <f t="shared" si="242"/>
        <v>4.9000000000000004</v>
      </c>
      <c r="AL331" s="180">
        <f t="shared" si="242"/>
        <v>4.9000000000000004</v>
      </c>
      <c r="AM331" s="180">
        <f t="shared" si="242"/>
        <v>4.9000000000000004</v>
      </c>
    </row>
    <row r="332" spans="1:39" s="45" customFormat="1" x14ac:dyDescent="0.25">
      <c r="A332" s="98"/>
      <c r="B332" s="98"/>
      <c r="C332" s="99"/>
      <c r="D332" s="140"/>
      <c r="E332" s="65" t="s">
        <v>286</v>
      </c>
      <c r="F332" s="65"/>
      <c r="G332" s="65" t="s">
        <v>91</v>
      </c>
      <c r="H332" s="65"/>
      <c r="I332" s="65"/>
      <c r="J332" s="45">
        <f>J330 * $F329 + J331 * (1 - $F329)</f>
        <v>3.1070967741935487</v>
      </c>
      <c r="K332" s="45">
        <f>K330 * $F329 + K331 * (1 - $F329)</f>
        <v>3.1070967741935487</v>
      </c>
      <c r="L332" s="45">
        <f t="shared" ref="L332:AJ332" si="243">L330 * $F329 + L331 * (1 - $F329)</f>
        <v>3.1070967741935487</v>
      </c>
      <c r="M332" s="45">
        <f t="shared" si="243"/>
        <v>3.1070967741935487</v>
      </c>
      <c r="N332" s="45">
        <f t="shared" si="243"/>
        <v>3.1070967741935487</v>
      </c>
      <c r="O332" s="45">
        <f t="shared" si="243"/>
        <v>3.1070967741935487</v>
      </c>
      <c r="P332" s="45">
        <f t="shared" si="243"/>
        <v>3.1070967741935487</v>
      </c>
      <c r="Q332" s="45">
        <f t="shared" si="243"/>
        <v>3.1070967741935487</v>
      </c>
      <c r="R332" s="45">
        <f t="shared" si="243"/>
        <v>3.1070967741935487</v>
      </c>
      <c r="S332" s="45">
        <f t="shared" si="243"/>
        <v>3.1070967741935487</v>
      </c>
      <c r="T332" s="45">
        <f t="shared" si="243"/>
        <v>3.1070967741935487</v>
      </c>
      <c r="U332" s="45">
        <f t="shared" si="243"/>
        <v>3.1070967741935487</v>
      </c>
      <c r="V332" s="45">
        <f t="shared" si="243"/>
        <v>3.1070967741935487</v>
      </c>
      <c r="W332" s="45">
        <f t="shared" si="243"/>
        <v>3.1070967741935487</v>
      </c>
      <c r="X332" s="45">
        <f t="shared" si="243"/>
        <v>3.1070967741935487</v>
      </c>
      <c r="Y332" s="45">
        <f t="shared" si="243"/>
        <v>3.1070967741935487</v>
      </c>
      <c r="Z332" s="45">
        <f t="shared" si="243"/>
        <v>3.1070967741935487</v>
      </c>
      <c r="AA332" s="45">
        <f t="shared" si="243"/>
        <v>3.1070967741935487</v>
      </c>
      <c r="AB332" s="45">
        <f t="shared" si="243"/>
        <v>3.1070967741935487</v>
      </c>
      <c r="AC332" s="45">
        <f t="shared" si="243"/>
        <v>3.1070967741935487</v>
      </c>
      <c r="AD332" s="45">
        <f t="shared" si="243"/>
        <v>3.1070967741935487</v>
      </c>
      <c r="AE332" s="45">
        <f t="shared" si="243"/>
        <v>3.1070967741935487</v>
      </c>
      <c r="AF332" s="45">
        <f t="shared" si="243"/>
        <v>3.1070967741935487</v>
      </c>
      <c r="AG332" s="45">
        <f t="shared" si="243"/>
        <v>3.1070967741935487</v>
      </c>
      <c r="AH332" s="45">
        <f t="shared" si="243"/>
        <v>3.1070967741935487</v>
      </c>
      <c r="AI332" s="45">
        <f t="shared" si="243"/>
        <v>3.1070967741935487</v>
      </c>
      <c r="AJ332" s="45">
        <f t="shared" si="243"/>
        <v>3.1070967741935487</v>
      </c>
      <c r="AK332" s="45">
        <f t="shared" ref="AK332:AM332" si="244">AK330 * $F329 + AK331 * (1 - $F329)</f>
        <v>3.1070967741935487</v>
      </c>
      <c r="AL332" s="45">
        <f t="shared" si="244"/>
        <v>3.1070967741935487</v>
      </c>
      <c r="AM332" s="45">
        <f t="shared" si="244"/>
        <v>3.1070967741935487</v>
      </c>
    </row>
    <row r="333" spans="1:39" x14ac:dyDescent="0.25">
      <c r="A333" s="42"/>
      <c r="B333" s="42"/>
      <c r="C333" s="43"/>
      <c r="D333" s="133"/>
    </row>
    <row r="334" spans="1:39" x14ac:dyDescent="0.25">
      <c r="A334" s="42"/>
      <c r="B334" s="42"/>
      <c r="C334" s="43"/>
      <c r="D334" s="133"/>
    </row>
    <row r="335" spans="1:39" s="45" customFormat="1" x14ac:dyDescent="0.25">
      <c r="A335" s="98"/>
      <c r="B335" s="98"/>
      <c r="C335" s="99"/>
      <c r="D335" s="140"/>
      <c r="E335" s="61" t="str">
        <f>InpC!E$107</f>
        <v>Average Fatality per Injury Crash</v>
      </c>
      <c r="F335" s="61">
        <f>InpC!F$107</f>
        <v>0</v>
      </c>
      <c r="G335" s="61" t="str">
        <f>InpC!G$107</f>
        <v>unit</v>
      </c>
      <c r="H335" s="65"/>
      <c r="I335" s="65"/>
    </row>
    <row r="336" spans="1:39" customFormat="1" x14ac:dyDescent="0.25">
      <c r="A336" s="42"/>
      <c r="B336" s="42"/>
      <c r="C336" s="43"/>
      <c r="D336" s="133"/>
      <c r="E336" s="19" t="str">
        <f>InpC!E$100</f>
        <v>Fatality Value of Life</v>
      </c>
      <c r="F336" s="19">
        <f>InpC!F$100</f>
        <v>9600000</v>
      </c>
      <c r="G336" s="19" t="str">
        <f>InpC!G$100</f>
        <v>$</v>
      </c>
      <c r="H336" s="17"/>
      <c r="I336" s="17"/>
    </row>
    <row r="337" spans="1:39" s="45" customFormat="1" x14ac:dyDescent="0.25">
      <c r="A337" s="98"/>
      <c r="B337" s="98"/>
      <c r="C337" s="99"/>
      <c r="D337" s="140"/>
      <c r="E337" s="80" t="str">
        <f>E$332</f>
        <v>Average injury per Injury Crash - Commuter</v>
      </c>
      <c r="F337" s="80">
        <f t="shared" ref="F337:AM337" si="245">F$332</f>
        <v>0</v>
      </c>
      <c r="G337" s="80" t="str">
        <f t="shared" si="245"/>
        <v>unit</v>
      </c>
      <c r="H337" s="80">
        <f t="shared" si="245"/>
        <v>0</v>
      </c>
      <c r="I337" s="80">
        <f t="shared" si="245"/>
        <v>0</v>
      </c>
      <c r="J337" s="80">
        <f t="shared" si="245"/>
        <v>3.1070967741935487</v>
      </c>
      <c r="K337" s="80">
        <f t="shared" si="245"/>
        <v>3.1070967741935487</v>
      </c>
      <c r="L337" s="80">
        <f t="shared" si="245"/>
        <v>3.1070967741935487</v>
      </c>
      <c r="M337" s="80">
        <f t="shared" si="245"/>
        <v>3.1070967741935487</v>
      </c>
      <c r="N337" s="80">
        <f t="shared" si="245"/>
        <v>3.1070967741935487</v>
      </c>
      <c r="O337" s="80">
        <f t="shared" si="245"/>
        <v>3.1070967741935487</v>
      </c>
      <c r="P337" s="80">
        <f t="shared" si="245"/>
        <v>3.1070967741935487</v>
      </c>
      <c r="Q337" s="80">
        <f t="shared" si="245"/>
        <v>3.1070967741935487</v>
      </c>
      <c r="R337" s="80">
        <f t="shared" si="245"/>
        <v>3.1070967741935487</v>
      </c>
      <c r="S337" s="80">
        <f t="shared" si="245"/>
        <v>3.1070967741935487</v>
      </c>
      <c r="T337" s="80">
        <f t="shared" si="245"/>
        <v>3.1070967741935487</v>
      </c>
      <c r="U337" s="80">
        <f t="shared" si="245"/>
        <v>3.1070967741935487</v>
      </c>
      <c r="V337" s="80">
        <f t="shared" si="245"/>
        <v>3.1070967741935487</v>
      </c>
      <c r="W337" s="80">
        <f t="shared" si="245"/>
        <v>3.1070967741935487</v>
      </c>
      <c r="X337" s="80">
        <f t="shared" si="245"/>
        <v>3.1070967741935487</v>
      </c>
      <c r="Y337" s="80">
        <f t="shared" si="245"/>
        <v>3.1070967741935487</v>
      </c>
      <c r="Z337" s="80">
        <f t="shared" si="245"/>
        <v>3.1070967741935487</v>
      </c>
      <c r="AA337" s="80">
        <f t="shared" si="245"/>
        <v>3.1070967741935487</v>
      </c>
      <c r="AB337" s="80">
        <f t="shared" si="245"/>
        <v>3.1070967741935487</v>
      </c>
      <c r="AC337" s="80">
        <f t="shared" si="245"/>
        <v>3.1070967741935487</v>
      </c>
      <c r="AD337" s="80">
        <f t="shared" si="245"/>
        <v>3.1070967741935487</v>
      </c>
      <c r="AE337" s="80">
        <f t="shared" si="245"/>
        <v>3.1070967741935487</v>
      </c>
      <c r="AF337" s="80">
        <f t="shared" si="245"/>
        <v>3.1070967741935487</v>
      </c>
      <c r="AG337" s="80">
        <f t="shared" si="245"/>
        <v>3.1070967741935487</v>
      </c>
      <c r="AH337" s="80">
        <f t="shared" si="245"/>
        <v>3.1070967741935487</v>
      </c>
      <c r="AI337" s="80">
        <f t="shared" si="245"/>
        <v>3.1070967741935487</v>
      </c>
      <c r="AJ337" s="80">
        <f t="shared" si="245"/>
        <v>3.1070967741935487</v>
      </c>
      <c r="AK337" s="80">
        <f t="shared" si="245"/>
        <v>3.1070967741935487</v>
      </c>
      <c r="AL337" s="80">
        <f t="shared" si="245"/>
        <v>3.1070967741935487</v>
      </c>
      <c r="AM337" s="80">
        <f t="shared" si="245"/>
        <v>3.1070967741935487</v>
      </c>
    </row>
    <row r="338" spans="1:39" customFormat="1" x14ac:dyDescent="0.25">
      <c r="A338" s="42"/>
      <c r="B338" s="42"/>
      <c r="C338" s="43"/>
      <c r="D338" s="133"/>
      <c r="E338" s="19" t="str">
        <f>InpC!E$102</f>
        <v>Injury Value of Life - Severity Unkown</v>
      </c>
      <c r="F338" s="19">
        <f>InpC!F$102</f>
        <v>174000</v>
      </c>
      <c r="G338" s="19" t="str">
        <f>InpC!G$102</f>
        <v>$</v>
      </c>
      <c r="H338" s="17"/>
      <c r="I338" s="17"/>
    </row>
    <row r="339" spans="1:39" customFormat="1" x14ac:dyDescent="0.25">
      <c r="A339" s="42"/>
      <c r="B339" s="42"/>
      <c r="C339" s="43"/>
      <c r="D339" s="133"/>
      <c r="E339" s="19" t="str">
        <f>InpC!E$109</f>
        <v>Rail Infrastructure Damage - Injury</v>
      </c>
      <c r="F339" s="19">
        <f>InpC!F$109</f>
        <v>2560</v>
      </c>
      <c r="G339" s="19" t="str">
        <f>InpC!G$109</f>
        <v>$</v>
      </c>
      <c r="H339" s="17"/>
      <c r="I339" s="17"/>
    </row>
    <row r="340" spans="1:39" customFormat="1" x14ac:dyDescent="0.25">
      <c r="A340" s="42"/>
      <c r="B340" s="42"/>
      <c r="C340" s="43"/>
      <c r="D340" s="133"/>
      <c r="E340" s="19" t="str">
        <f>InpC!E$110</f>
        <v>Rail Equipment Damage - Injury</v>
      </c>
      <c r="F340" s="19">
        <f>InpC!F$110</f>
        <v>12331</v>
      </c>
      <c r="G340" s="19" t="str">
        <f>InpC!G$110</f>
        <v>$</v>
      </c>
      <c r="H340" s="17"/>
      <c r="I340" s="17"/>
    </row>
    <row r="341" spans="1:39" customFormat="1" x14ac:dyDescent="0.25">
      <c r="A341" s="42"/>
      <c r="B341" s="42"/>
      <c r="C341" s="43"/>
      <c r="D341" s="133"/>
      <c r="E341" s="19" t="str">
        <f>InpC!E$111</f>
        <v>Vehicle Property Damage - Injury</v>
      </c>
      <c r="F341" s="19">
        <f>InpC!F$111</f>
        <v>11758.020161290322</v>
      </c>
      <c r="G341" s="19" t="str">
        <f>InpC!G$111</f>
        <v>$</v>
      </c>
      <c r="H341" s="17"/>
      <c r="I341" s="17"/>
    </row>
    <row r="342" spans="1:39" s="32" customFormat="1" x14ac:dyDescent="0.25">
      <c r="A342" s="68"/>
      <c r="B342" s="68"/>
      <c r="C342" s="69"/>
      <c r="D342" s="135"/>
      <c r="E342" s="32" t="s">
        <v>381</v>
      </c>
      <c r="G342" s="32" t="s">
        <v>84</v>
      </c>
      <c r="J342" s="32">
        <f>$F335 * $F336 + J337 * $F338 + SUM($F339:$F341)</f>
        <v>567283.85887096776</v>
      </c>
      <c r="K342" s="32">
        <f t="shared" ref="K342:AJ342" si="246">$F335 * $F336 + K337 * $F338 + SUM($F339:$F341)</f>
        <v>567283.85887096776</v>
      </c>
      <c r="L342" s="32">
        <f t="shared" si="246"/>
        <v>567283.85887096776</v>
      </c>
      <c r="M342" s="32">
        <f t="shared" si="246"/>
        <v>567283.85887096776</v>
      </c>
      <c r="N342" s="32">
        <f t="shared" si="246"/>
        <v>567283.85887096776</v>
      </c>
      <c r="O342" s="32">
        <f t="shared" si="246"/>
        <v>567283.85887096776</v>
      </c>
      <c r="P342" s="32">
        <f t="shared" si="246"/>
        <v>567283.85887096776</v>
      </c>
      <c r="Q342" s="32">
        <f t="shared" si="246"/>
        <v>567283.85887096776</v>
      </c>
      <c r="R342" s="32">
        <f t="shared" si="246"/>
        <v>567283.85887096776</v>
      </c>
      <c r="S342" s="32">
        <f t="shared" si="246"/>
        <v>567283.85887096776</v>
      </c>
      <c r="T342" s="32">
        <f t="shared" si="246"/>
        <v>567283.85887096776</v>
      </c>
      <c r="U342" s="32">
        <f t="shared" si="246"/>
        <v>567283.85887096776</v>
      </c>
      <c r="V342" s="32">
        <f t="shared" si="246"/>
        <v>567283.85887096776</v>
      </c>
      <c r="W342" s="32">
        <f t="shared" si="246"/>
        <v>567283.85887096776</v>
      </c>
      <c r="X342" s="32">
        <f t="shared" si="246"/>
        <v>567283.85887096776</v>
      </c>
      <c r="Y342" s="32">
        <f t="shared" si="246"/>
        <v>567283.85887096776</v>
      </c>
      <c r="Z342" s="32">
        <f t="shared" si="246"/>
        <v>567283.85887096776</v>
      </c>
      <c r="AA342" s="32">
        <f t="shared" si="246"/>
        <v>567283.85887096776</v>
      </c>
      <c r="AB342" s="32">
        <f t="shared" si="246"/>
        <v>567283.85887096776</v>
      </c>
      <c r="AC342" s="32">
        <f t="shared" si="246"/>
        <v>567283.85887096776</v>
      </c>
      <c r="AD342" s="32">
        <f t="shared" si="246"/>
        <v>567283.85887096776</v>
      </c>
      <c r="AE342" s="32">
        <f t="shared" si="246"/>
        <v>567283.85887096776</v>
      </c>
      <c r="AF342" s="32">
        <f t="shared" si="246"/>
        <v>567283.85887096776</v>
      </c>
      <c r="AG342" s="32">
        <f t="shared" si="246"/>
        <v>567283.85887096776</v>
      </c>
      <c r="AH342" s="32">
        <f t="shared" si="246"/>
        <v>567283.85887096776</v>
      </c>
      <c r="AI342" s="32">
        <f t="shared" si="246"/>
        <v>567283.85887096776</v>
      </c>
      <c r="AJ342" s="32">
        <f t="shared" si="246"/>
        <v>567283.85887096776</v>
      </c>
      <c r="AK342" s="32">
        <f t="shared" ref="AK342:AM342" si="247">$F335 * $F336 + AK337 * $F338 + SUM($F339:$F341)</f>
        <v>567283.85887096776</v>
      </c>
      <c r="AL342" s="32">
        <f t="shared" si="247"/>
        <v>567283.85887096776</v>
      </c>
      <c r="AM342" s="32">
        <f t="shared" si="247"/>
        <v>567283.85887096776</v>
      </c>
    </row>
    <row r="343" spans="1:39" x14ac:dyDescent="0.25">
      <c r="A343" s="42"/>
      <c r="B343" s="42"/>
      <c r="C343" s="43"/>
      <c r="D343" s="133"/>
    </row>
    <row r="344" spans="1:39" x14ac:dyDescent="0.25">
      <c r="A344" s="42"/>
      <c r="B344" s="42"/>
      <c r="C344" s="43"/>
      <c r="D344" s="133" t="s">
        <v>360</v>
      </c>
    </row>
    <row r="345" spans="1:39" customFormat="1" x14ac:dyDescent="0.25">
      <c r="A345" s="42"/>
      <c r="B345" s="42"/>
      <c r="C345" s="43"/>
      <c r="D345" s="133"/>
      <c r="E345" s="17" t="str">
        <f t="shared" ref="E345:AJ345" si="248">E112</f>
        <v>Total Vehicle Passenger - Value of Time - Non-Fatal - Montebello Blvd</v>
      </c>
      <c r="F345" s="17">
        <f t="shared" si="248"/>
        <v>0</v>
      </c>
      <c r="G345" s="17" t="str">
        <f t="shared" si="248"/>
        <v>$</v>
      </c>
      <c r="H345" s="17">
        <f t="shared" si="248"/>
        <v>195365.05499085569</v>
      </c>
      <c r="I345" s="17">
        <f t="shared" si="248"/>
        <v>0</v>
      </c>
      <c r="J345" s="17">
        <f t="shared" si="248"/>
        <v>6625.1385067271513</v>
      </c>
      <c r="K345" s="17">
        <f t="shared" si="248"/>
        <v>6669.5269347222229</v>
      </c>
      <c r="L345" s="17">
        <f t="shared" si="248"/>
        <v>6714.2127651848614</v>
      </c>
      <c r="M345" s="17">
        <f t="shared" si="248"/>
        <v>6759.197990711602</v>
      </c>
      <c r="N345" s="17">
        <f t="shared" si="248"/>
        <v>6804.4846172493681</v>
      </c>
      <c r="O345" s="17">
        <f t="shared" si="248"/>
        <v>6850.0746641849382</v>
      </c>
      <c r="P345" s="17">
        <f t="shared" si="248"/>
        <v>6895.9701644349761</v>
      </c>
      <c r="Q345" s="17">
        <f t="shared" si="248"/>
        <v>6942.1731645366899</v>
      </c>
      <c r="R345" s="17">
        <f t="shared" si="248"/>
        <v>6988.6857247390853</v>
      </c>
      <c r="S345" s="17">
        <f t="shared" si="248"/>
        <v>7035.5099190948358</v>
      </c>
      <c r="T345" s="17">
        <f t="shared" si="248"/>
        <v>7082.6478355527715</v>
      </c>
      <c r="U345" s="17">
        <f t="shared" si="248"/>
        <v>7130.1015760509763</v>
      </c>
      <c r="V345" s="17">
        <f t="shared" si="248"/>
        <v>7177.8732566105182</v>
      </c>
      <c r="W345" s="17">
        <f t="shared" si="248"/>
        <v>7225.965007429807</v>
      </c>
      <c r="X345" s="17">
        <f t="shared" si="248"/>
        <v>7274.3789729795863</v>
      </c>
      <c r="Y345" s="17">
        <f t="shared" si="248"/>
        <v>7323.1173120985486</v>
      </c>
      <c r="Z345" s="17">
        <f t="shared" si="248"/>
        <v>7372.1821980896093</v>
      </c>
      <c r="AA345" s="17">
        <f t="shared" si="248"/>
        <v>7421.5758188168084</v>
      </c>
      <c r="AB345" s="17">
        <f t="shared" si="248"/>
        <v>7471.3003768028802</v>
      </c>
      <c r="AC345" s="17">
        <f t="shared" si="248"/>
        <v>7521.3580893274593</v>
      </c>
      <c r="AD345" s="17">
        <f t="shared" si="248"/>
        <v>7571.7511885259528</v>
      </c>
      <c r="AE345" s="17">
        <f t="shared" si="248"/>
        <v>7622.4819214890767</v>
      </c>
      <c r="AF345" s="17">
        <f t="shared" si="248"/>
        <v>7673.5525503630515</v>
      </c>
      <c r="AG345" s="17">
        <f t="shared" si="248"/>
        <v>7724.9653524504838</v>
      </c>
      <c r="AH345" s="17">
        <f t="shared" si="248"/>
        <v>7776.7226203119017</v>
      </c>
      <c r="AI345" s="17">
        <f t="shared" si="248"/>
        <v>7828.82666186799</v>
      </c>
      <c r="AJ345" s="17">
        <f t="shared" si="248"/>
        <v>7881.2798005025061</v>
      </c>
      <c r="AK345" s="17">
        <f t="shared" ref="AK345:AM345" si="249">AK112</f>
        <v>7934.0843751658713</v>
      </c>
      <c r="AL345" s="17">
        <f t="shared" si="249"/>
        <v>7987.2427404794826</v>
      </c>
      <c r="AM345" s="17">
        <f t="shared" si="249"/>
        <v>8040.7572668406938</v>
      </c>
    </row>
    <row r="346" spans="1:39" customFormat="1" x14ac:dyDescent="0.25">
      <c r="A346" s="42"/>
      <c r="B346" s="42"/>
      <c r="C346" s="43"/>
      <c r="D346" s="133"/>
      <c r="E346" s="17" t="str">
        <f t="shared" ref="E346:AJ346" si="250">E136</f>
        <v>Total Truck Driver - Value of Time - Non-Fatal - Montebello Blvd</v>
      </c>
      <c r="F346" s="17">
        <f t="shared" si="250"/>
        <v>0</v>
      </c>
      <c r="G346" s="17" t="str">
        <f t="shared" si="250"/>
        <v>$</v>
      </c>
      <c r="H346" s="17">
        <f t="shared" si="250"/>
        <v>28546.67436130625</v>
      </c>
      <c r="I346" s="17">
        <f t="shared" si="250"/>
        <v>0</v>
      </c>
      <c r="J346" s="17">
        <f t="shared" si="250"/>
        <v>968.06295045417937</v>
      </c>
      <c r="K346" s="17">
        <f t="shared" si="250"/>
        <v>974.54897222222246</v>
      </c>
      <c r="L346" s="17">
        <f t="shared" si="250"/>
        <v>981.07845033611136</v>
      </c>
      <c r="M346" s="17">
        <f t="shared" si="250"/>
        <v>987.65167595336345</v>
      </c>
      <c r="N346" s="17">
        <f t="shared" si="250"/>
        <v>994.26894218225084</v>
      </c>
      <c r="O346" s="17">
        <f t="shared" si="250"/>
        <v>1000.9305440948717</v>
      </c>
      <c r="P346" s="17">
        <f t="shared" si="250"/>
        <v>1007.6367787403071</v>
      </c>
      <c r="Q346" s="17">
        <f t="shared" si="250"/>
        <v>1014.3879451578673</v>
      </c>
      <c r="R346" s="17">
        <f t="shared" si="250"/>
        <v>1021.1843443904249</v>
      </c>
      <c r="S346" s="17">
        <f t="shared" si="250"/>
        <v>1028.0262794978405</v>
      </c>
      <c r="T346" s="17">
        <f t="shared" si="250"/>
        <v>1034.9140555704762</v>
      </c>
      <c r="U346" s="17">
        <f t="shared" si="250"/>
        <v>1041.8479797427983</v>
      </c>
      <c r="V346" s="17">
        <f t="shared" si="250"/>
        <v>1048.8283612070752</v>
      </c>
      <c r="W346" s="17">
        <f t="shared" si="250"/>
        <v>1055.8555112271624</v>
      </c>
      <c r="X346" s="17">
        <f t="shared" si="250"/>
        <v>1062.9297431523842</v>
      </c>
      <c r="Y346" s="17">
        <f t="shared" si="250"/>
        <v>1070.0513724315051</v>
      </c>
      <c r="Z346" s="17">
        <f t="shared" si="250"/>
        <v>1077.2207166267963</v>
      </c>
      <c r="AA346" s="17">
        <f t="shared" si="250"/>
        <v>1084.4380954281958</v>
      </c>
      <c r="AB346" s="17">
        <f t="shared" si="250"/>
        <v>1091.7038306675645</v>
      </c>
      <c r="AC346" s="17">
        <f t="shared" si="250"/>
        <v>1099.018246333037</v>
      </c>
      <c r="AD346" s="17">
        <f t="shared" si="250"/>
        <v>1106.3816685834681</v>
      </c>
      <c r="AE346" s="17">
        <f t="shared" si="250"/>
        <v>1113.7944257629777</v>
      </c>
      <c r="AF346" s="17">
        <f t="shared" si="250"/>
        <v>1121.2568484155893</v>
      </c>
      <c r="AG346" s="17">
        <f t="shared" si="250"/>
        <v>1128.7692692999738</v>
      </c>
      <c r="AH346" s="17">
        <f t="shared" si="250"/>
        <v>1136.3320234042833</v>
      </c>
      <c r="AI346" s="17">
        <f t="shared" si="250"/>
        <v>1143.945447961092</v>
      </c>
      <c r="AJ346" s="17">
        <f t="shared" si="250"/>
        <v>1151.6098824624314</v>
      </c>
      <c r="AK346" s="17">
        <f t="shared" ref="AK346:AM346" si="251">AK136</f>
        <v>1159.3256686749296</v>
      </c>
      <c r="AL346" s="17">
        <f t="shared" si="251"/>
        <v>1167.0931506550514</v>
      </c>
      <c r="AM346" s="17">
        <f t="shared" si="251"/>
        <v>1174.9126747644402</v>
      </c>
    </row>
    <row r="347" spans="1:39" customFormat="1" x14ac:dyDescent="0.25">
      <c r="A347" s="42"/>
      <c r="B347" s="42"/>
      <c r="C347" s="43"/>
      <c r="D347" s="133"/>
      <c r="E347" s="17" t="str">
        <f t="shared" ref="E347:AJ347" si="252">E257</f>
        <v>Total Value of Rail Operator Time - Non-Fatal - Montebello Blvd</v>
      </c>
      <c r="F347" s="17">
        <f t="shared" si="252"/>
        <v>0</v>
      </c>
      <c r="G347" s="17" t="str">
        <f t="shared" si="252"/>
        <v>$</v>
      </c>
      <c r="H347" s="17">
        <f t="shared" si="252"/>
        <v>27116.028295710865</v>
      </c>
      <c r="I347" s="17">
        <f t="shared" si="252"/>
        <v>0</v>
      </c>
      <c r="J347" s="17">
        <f t="shared" si="252"/>
        <v>708.84939583333346</v>
      </c>
      <c r="K347" s="17">
        <f t="shared" si="252"/>
        <v>708.84939583333346</v>
      </c>
      <c r="L347" s="17">
        <f t="shared" si="252"/>
        <v>730.3296805555558</v>
      </c>
      <c r="M347" s="17">
        <f t="shared" si="252"/>
        <v>751.80996527777791</v>
      </c>
      <c r="N347" s="17">
        <f t="shared" si="252"/>
        <v>773.29025000000013</v>
      </c>
      <c r="O347" s="17">
        <f t="shared" si="252"/>
        <v>794.16908675000013</v>
      </c>
      <c r="P347" s="17">
        <f t="shared" si="252"/>
        <v>815.61165209224987</v>
      </c>
      <c r="Q347" s="17">
        <f t="shared" si="252"/>
        <v>837.63316669874052</v>
      </c>
      <c r="R347" s="17">
        <f t="shared" si="252"/>
        <v>860.24926219960673</v>
      </c>
      <c r="S347" s="17">
        <f t="shared" si="252"/>
        <v>883.47599227899582</v>
      </c>
      <c r="T347" s="17">
        <f t="shared" si="252"/>
        <v>907.32984407052868</v>
      </c>
      <c r="U347" s="17">
        <f t="shared" si="252"/>
        <v>931.82774986043285</v>
      </c>
      <c r="V347" s="17">
        <f t="shared" si="252"/>
        <v>956.98709910666457</v>
      </c>
      <c r="W347" s="17">
        <f t="shared" si="252"/>
        <v>982.82575078254422</v>
      </c>
      <c r="X347" s="17">
        <f t="shared" si="252"/>
        <v>1009.3620460536728</v>
      </c>
      <c r="Y347" s="17">
        <f t="shared" si="252"/>
        <v>1036.6148212971218</v>
      </c>
      <c r="Z347" s="17">
        <f t="shared" si="252"/>
        <v>1064.6034214721442</v>
      </c>
      <c r="AA347" s="17">
        <f t="shared" si="252"/>
        <v>1093.3477138518917</v>
      </c>
      <c r="AB347" s="17">
        <f t="shared" si="252"/>
        <v>1122.8681021258928</v>
      </c>
      <c r="AC347" s="17">
        <f t="shared" si="252"/>
        <v>1153.1855408832919</v>
      </c>
      <c r="AD347" s="17">
        <f t="shared" si="252"/>
        <v>1184.3215504871405</v>
      </c>
      <c r="AE347" s="17">
        <f t="shared" si="252"/>
        <v>1216.2982323502931</v>
      </c>
      <c r="AF347" s="17">
        <f t="shared" si="252"/>
        <v>1249.1382846237509</v>
      </c>
      <c r="AG347" s="17">
        <f t="shared" si="252"/>
        <v>1282.8650183085922</v>
      </c>
      <c r="AH347" s="17">
        <f t="shared" si="252"/>
        <v>1317.502373802924</v>
      </c>
      <c r="AI347" s="17">
        <f t="shared" si="252"/>
        <v>1353.0749378956027</v>
      </c>
      <c r="AJ347" s="17">
        <f t="shared" si="252"/>
        <v>1389.6079612187839</v>
      </c>
      <c r="AK347" s="17">
        <f t="shared" ref="AK347:AM347" si="253">AK257</f>
        <v>1405.7181747604507</v>
      </c>
      <c r="AL347" s="17">
        <f t="shared" si="253"/>
        <v>1421.8283883021172</v>
      </c>
      <c r="AM347" s="17">
        <f t="shared" si="253"/>
        <v>1437.938601843784</v>
      </c>
    </row>
    <row r="348" spans="1:39" customFormat="1" x14ac:dyDescent="0.25">
      <c r="A348" s="42"/>
      <c r="B348" s="42"/>
      <c r="C348" s="43"/>
      <c r="D348" s="133"/>
      <c r="E348" s="17" t="str">
        <f t="shared" ref="E348:AJ348" si="254">E206</f>
        <v>Highway Diversion - Time Value of Cargo - Truck - Non-Fatal - Montebello Blvd</v>
      </c>
      <c r="F348" s="17">
        <f t="shared" si="254"/>
        <v>0</v>
      </c>
      <c r="G348" s="17" t="str">
        <f t="shared" si="254"/>
        <v>$</v>
      </c>
      <c r="H348" s="17">
        <f t="shared" si="254"/>
        <v>143731.50727370978</v>
      </c>
      <c r="I348" s="17">
        <f t="shared" si="254"/>
        <v>0</v>
      </c>
      <c r="J348" s="17">
        <f t="shared" si="254"/>
        <v>4874.163107181882</v>
      </c>
      <c r="K348" s="17">
        <f t="shared" si="254"/>
        <v>4906.8200000000006</v>
      </c>
      <c r="L348" s="17">
        <f t="shared" si="254"/>
        <v>4939.6956940000009</v>
      </c>
      <c r="M348" s="17">
        <f t="shared" si="254"/>
        <v>4972.791655149802</v>
      </c>
      <c r="N348" s="17">
        <f t="shared" si="254"/>
        <v>5006.1093592393045</v>
      </c>
      <c r="O348" s="17">
        <f t="shared" si="254"/>
        <v>5039.6502919462073</v>
      </c>
      <c r="P348" s="17">
        <f t="shared" si="254"/>
        <v>5073.415948902245</v>
      </c>
      <c r="Q348" s="17">
        <f t="shared" si="254"/>
        <v>5107.407835759891</v>
      </c>
      <c r="R348" s="17">
        <f t="shared" si="254"/>
        <v>5141.6274682594822</v>
      </c>
      <c r="S348" s="17">
        <f t="shared" si="254"/>
        <v>5176.0763722968195</v>
      </c>
      <c r="T348" s="17">
        <f t="shared" si="254"/>
        <v>5210.7560839912085</v>
      </c>
      <c r="U348" s="17">
        <f t="shared" si="254"/>
        <v>5245.6681497539503</v>
      </c>
      <c r="V348" s="17">
        <f t="shared" si="254"/>
        <v>5280.8141263573016</v>
      </c>
      <c r="W348" s="17">
        <f t="shared" si="254"/>
        <v>5316.1955810038944</v>
      </c>
      <c r="X348" s="17">
        <f t="shared" si="254"/>
        <v>5351.8140913966199</v>
      </c>
      <c r="Y348" s="17">
        <f t="shared" si="254"/>
        <v>5387.671245808976</v>
      </c>
      <c r="Z348" s="17">
        <f t="shared" si="254"/>
        <v>5423.7686431558968</v>
      </c>
      <c r="AA348" s="17">
        <f t="shared" si="254"/>
        <v>5460.107893065041</v>
      </c>
      <c r="AB348" s="17">
        <f t="shared" si="254"/>
        <v>5496.6906159485761</v>
      </c>
      <c r="AC348" s="17">
        <f t="shared" si="254"/>
        <v>5533.5184430754307</v>
      </c>
      <c r="AD348" s="17">
        <f t="shared" si="254"/>
        <v>5570.5930166440357</v>
      </c>
      <c r="AE348" s="17">
        <f t="shared" si="254"/>
        <v>5607.9159898555508</v>
      </c>
      <c r="AF348" s="17">
        <f t="shared" si="254"/>
        <v>5645.4890269875823</v>
      </c>
      <c r="AG348" s="17">
        <f t="shared" si="254"/>
        <v>5683.3138034683989</v>
      </c>
      <c r="AH348" s="17">
        <f t="shared" si="254"/>
        <v>5721.3920059516367</v>
      </c>
      <c r="AI348" s="17">
        <f t="shared" si="254"/>
        <v>5759.725332391512</v>
      </c>
      <c r="AJ348" s="17">
        <f t="shared" si="254"/>
        <v>5798.315492118536</v>
      </c>
      <c r="AK348" s="17">
        <f t="shared" ref="AK348:AM348" si="255">AK206</f>
        <v>5837.1642059157284</v>
      </c>
      <c r="AL348" s="17">
        <f t="shared" si="255"/>
        <v>5876.2732060953631</v>
      </c>
      <c r="AM348" s="17">
        <f t="shared" si="255"/>
        <v>5915.6442365762014</v>
      </c>
    </row>
    <row r="349" spans="1:39" s="40" customFormat="1" x14ac:dyDescent="0.25">
      <c r="A349" s="42"/>
      <c r="B349" s="42"/>
      <c r="C349" s="43"/>
      <c r="D349" s="133"/>
      <c r="E349" s="40" t="s">
        <v>382</v>
      </c>
      <c r="G349" s="40" t="s">
        <v>84</v>
      </c>
      <c r="H349" s="40">
        <f>SUM(J349:AJ349)</f>
        <v>394759.26492158259</v>
      </c>
      <c r="J349" s="40">
        <f t="shared" ref="J349:AJ349" si="256">SUM(J345:J348)</f>
        <v>13176.213960196546</v>
      </c>
      <c r="K349" s="40">
        <f t="shared" si="256"/>
        <v>13259.745302777781</v>
      </c>
      <c r="L349" s="40">
        <f t="shared" si="256"/>
        <v>13365.316590076531</v>
      </c>
      <c r="M349" s="40">
        <f t="shared" si="256"/>
        <v>13471.451287092545</v>
      </c>
      <c r="N349" s="40">
        <f t="shared" si="256"/>
        <v>13578.153168670924</v>
      </c>
      <c r="O349" s="40">
        <f t="shared" si="256"/>
        <v>13684.824586976018</v>
      </c>
      <c r="P349" s="40">
        <f t="shared" si="256"/>
        <v>13792.634544169778</v>
      </c>
      <c r="Q349" s="40">
        <f t="shared" si="256"/>
        <v>13901.602112153189</v>
      </c>
      <c r="R349" s="40">
        <f t="shared" si="256"/>
        <v>14011.7467995886</v>
      </c>
      <c r="S349" s="40">
        <f t="shared" si="256"/>
        <v>14123.088563168491</v>
      </c>
      <c r="T349" s="40">
        <f t="shared" si="256"/>
        <v>14235.647819184986</v>
      </c>
      <c r="U349" s="40">
        <f t="shared" si="256"/>
        <v>14349.445455408157</v>
      </c>
      <c r="V349" s="40">
        <f t="shared" si="256"/>
        <v>14464.50284328156</v>
      </c>
      <c r="W349" s="40">
        <f t="shared" si="256"/>
        <v>14580.841850443407</v>
      </c>
      <c r="X349" s="40">
        <f t="shared" si="256"/>
        <v>14698.484853582264</v>
      </c>
      <c r="Y349" s="40">
        <f t="shared" si="256"/>
        <v>14817.454751636153</v>
      </c>
      <c r="Z349" s="40">
        <f t="shared" si="256"/>
        <v>14937.774979344445</v>
      </c>
      <c r="AA349" s="40">
        <f t="shared" si="256"/>
        <v>15059.469521161936</v>
      </c>
      <c r="AB349" s="40">
        <f t="shared" si="256"/>
        <v>15182.562925544913</v>
      </c>
      <c r="AC349" s="40">
        <f t="shared" si="256"/>
        <v>15307.080319619219</v>
      </c>
      <c r="AD349" s="40">
        <f t="shared" si="256"/>
        <v>15433.047424240596</v>
      </c>
      <c r="AE349" s="40">
        <f t="shared" si="256"/>
        <v>15560.490569457899</v>
      </c>
      <c r="AF349" s="40">
        <f t="shared" si="256"/>
        <v>15689.436710389975</v>
      </c>
      <c r="AG349" s="40">
        <f t="shared" si="256"/>
        <v>15819.91344352745</v>
      </c>
      <c r="AH349" s="40">
        <f t="shared" si="256"/>
        <v>15951.949023470746</v>
      </c>
      <c r="AI349" s="40">
        <f t="shared" si="256"/>
        <v>16085.572380116197</v>
      </c>
      <c r="AJ349" s="40">
        <f t="shared" si="256"/>
        <v>16220.813136302258</v>
      </c>
      <c r="AK349" s="40">
        <f t="shared" ref="AK349:AM349" si="257">SUM(AK345:AK348)</f>
        <v>16336.292424516978</v>
      </c>
      <c r="AL349" s="40">
        <f t="shared" si="257"/>
        <v>16452.437485532017</v>
      </c>
      <c r="AM349" s="40">
        <f t="shared" si="257"/>
        <v>16569.252780025119</v>
      </c>
    </row>
    <row r="350" spans="1:39" x14ac:dyDescent="0.25">
      <c r="A350" s="42"/>
      <c r="B350" s="42"/>
      <c r="C350" s="43"/>
      <c r="D350" s="133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</row>
    <row r="351" spans="1:39" customFormat="1" x14ac:dyDescent="0.25">
      <c r="A351" s="42"/>
      <c r="B351" s="42"/>
      <c r="C351" s="43"/>
      <c r="D351" s="133"/>
      <c r="E351" s="17" t="str">
        <f>E349</f>
        <v>Secondary Effect Cost of Non-Fatal Crash - Highway - Montebello Blvd</v>
      </c>
      <c r="F351" s="17">
        <f t="shared" ref="F351:AJ351" si="258">F349</f>
        <v>0</v>
      </c>
      <c r="G351" s="17" t="str">
        <f t="shared" si="258"/>
        <v>$</v>
      </c>
      <c r="H351" s="17">
        <f t="shared" si="258"/>
        <v>394759.26492158259</v>
      </c>
      <c r="I351" s="17">
        <f t="shared" si="258"/>
        <v>0</v>
      </c>
      <c r="J351" s="17">
        <f t="shared" si="258"/>
        <v>13176.213960196546</v>
      </c>
      <c r="K351" s="17">
        <f t="shared" si="258"/>
        <v>13259.745302777781</v>
      </c>
      <c r="L351" s="17">
        <f t="shared" si="258"/>
        <v>13365.316590076531</v>
      </c>
      <c r="M351" s="17">
        <f t="shared" si="258"/>
        <v>13471.451287092545</v>
      </c>
      <c r="N351" s="17">
        <f t="shared" si="258"/>
        <v>13578.153168670924</v>
      </c>
      <c r="O351" s="17">
        <f t="shared" si="258"/>
        <v>13684.824586976018</v>
      </c>
      <c r="P351" s="17">
        <f t="shared" si="258"/>
        <v>13792.634544169778</v>
      </c>
      <c r="Q351" s="17">
        <f t="shared" si="258"/>
        <v>13901.602112153189</v>
      </c>
      <c r="R351" s="17">
        <f t="shared" si="258"/>
        <v>14011.7467995886</v>
      </c>
      <c r="S351" s="17">
        <f t="shared" si="258"/>
        <v>14123.088563168491</v>
      </c>
      <c r="T351" s="17">
        <f t="shared" si="258"/>
        <v>14235.647819184986</v>
      </c>
      <c r="U351" s="17">
        <f t="shared" si="258"/>
        <v>14349.445455408157</v>
      </c>
      <c r="V351" s="17">
        <f t="shared" si="258"/>
        <v>14464.50284328156</v>
      </c>
      <c r="W351" s="17">
        <f t="shared" si="258"/>
        <v>14580.841850443407</v>
      </c>
      <c r="X351" s="17">
        <f t="shared" si="258"/>
        <v>14698.484853582264</v>
      </c>
      <c r="Y351" s="17">
        <f t="shared" si="258"/>
        <v>14817.454751636153</v>
      </c>
      <c r="Z351" s="17">
        <f t="shared" si="258"/>
        <v>14937.774979344445</v>
      </c>
      <c r="AA351" s="17">
        <f t="shared" si="258"/>
        <v>15059.469521161936</v>
      </c>
      <c r="AB351" s="17">
        <f t="shared" si="258"/>
        <v>15182.562925544913</v>
      </c>
      <c r="AC351" s="17">
        <f t="shared" si="258"/>
        <v>15307.080319619219</v>
      </c>
      <c r="AD351" s="17">
        <f t="shared" si="258"/>
        <v>15433.047424240596</v>
      </c>
      <c r="AE351" s="17">
        <f t="shared" si="258"/>
        <v>15560.490569457899</v>
      </c>
      <c r="AF351" s="17">
        <f t="shared" si="258"/>
        <v>15689.436710389975</v>
      </c>
      <c r="AG351" s="17">
        <f t="shared" si="258"/>
        <v>15819.91344352745</v>
      </c>
      <c r="AH351" s="17">
        <f t="shared" si="258"/>
        <v>15951.949023470746</v>
      </c>
      <c r="AI351" s="17">
        <f t="shared" si="258"/>
        <v>16085.572380116197</v>
      </c>
      <c r="AJ351" s="17">
        <f t="shared" si="258"/>
        <v>16220.813136302258</v>
      </c>
      <c r="AK351" s="17">
        <f t="shared" ref="AK351:AM351" si="259">AK349</f>
        <v>16336.292424516978</v>
      </c>
      <c r="AL351" s="17">
        <f t="shared" si="259"/>
        <v>16452.437485532017</v>
      </c>
      <c r="AM351" s="17">
        <f t="shared" si="259"/>
        <v>16569.252780025119</v>
      </c>
    </row>
    <row r="352" spans="1:39" customFormat="1" x14ac:dyDescent="0.25">
      <c r="A352" s="42"/>
      <c r="B352" s="42"/>
      <c r="C352" s="43"/>
      <c r="D352" s="133"/>
      <c r="E352" s="17" t="str">
        <f t="shared" ref="E352:AJ352" si="260">E242</f>
        <v>Rail Time Value of Cargo - Non-Fatal - Montebello Blvd</v>
      </c>
      <c r="F352" s="17">
        <f t="shared" si="260"/>
        <v>0</v>
      </c>
      <c r="G352" s="17" t="str">
        <f t="shared" si="260"/>
        <v>$</v>
      </c>
      <c r="H352" s="17">
        <f t="shared" si="260"/>
        <v>3031584.5066143302</v>
      </c>
      <c r="I352" s="17">
        <f t="shared" si="260"/>
        <v>0</v>
      </c>
      <c r="J352" s="17">
        <f t="shared" si="260"/>
        <v>79249.690349053606</v>
      </c>
      <c r="K352" s="17">
        <f t="shared" si="260"/>
        <v>79249.690349053606</v>
      </c>
      <c r="L352" s="17">
        <f t="shared" si="260"/>
        <v>81651.196117206753</v>
      </c>
      <c r="M352" s="17">
        <f t="shared" si="260"/>
        <v>84052.701885359886</v>
      </c>
      <c r="N352" s="17">
        <f t="shared" si="260"/>
        <v>86454.207653513018</v>
      </c>
      <c r="O352" s="17">
        <f t="shared" si="260"/>
        <v>88788.471260157865</v>
      </c>
      <c r="P352" s="17">
        <f t="shared" si="260"/>
        <v>91185.759984182107</v>
      </c>
      <c r="Q352" s="17">
        <f t="shared" si="260"/>
        <v>93647.775503755023</v>
      </c>
      <c r="R352" s="17">
        <f t="shared" si="260"/>
        <v>96176.265442356424</v>
      </c>
      <c r="S352" s="17">
        <f t="shared" si="260"/>
        <v>98773.024609300017</v>
      </c>
      <c r="T352" s="17">
        <f t="shared" si="260"/>
        <v>101439.89627375112</v>
      </c>
      <c r="U352" s="17">
        <f t="shared" si="260"/>
        <v>104178.77347314237</v>
      </c>
      <c r="V352" s="17">
        <f t="shared" si="260"/>
        <v>106991.60035691722</v>
      </c>
      <c r="W352" s="17">
        <f t="shared" si="260"/>
        <v>109880.37356655396</v>
      </c>
      <c r="X352" s="17">
        <f t="shared" si="260"/>
        <v>112847.14365285089</v>
      </c>
      <c r="Y352" s="17">
        <f t="shared" si="260"/>
        <v>115894.01653147786</v>
      </c>
      <c r="Z352" s="17">
        <f t="shared" si="260"/>
        <v>119023.15497782777</v>
      </c>
      <c r="AA352" s="17">
        <f t="shared" si="260"/>
        <v>122236.78016222909</v>
      </c>
      <c r="AB352" s="17">
        <f t="shared" si="260"/>
        <v>125537.17322660927</v>
      </c>
      <c r="AC352" s="17">
        <f t="shared" si="260"/>
        <v>128926.67690372771</v>
      </c>
      <c r="AD352" s="17">
        <f t="shared" si="260"/>
        <v>132407.69718012834</v>
      </c>
      <c r="AE352" s="17">
        <f t="shared" si="260"/>
        <v>135982.70500399178</v>
      </c>
      <c r="AF352" s="17">
        <f t="shared" si="260"/>
        <v>139654.23803909955</v>
      </c>
      <c r="AG352" s="17">
        <f t="shared" si="260"/>
        <v>143424.90246615521</v>
      </c>
      <c r="AH352" s="17">
        <f t="shared" si="260"/>
        <v>147297.37483274139</v>
      </c>
      <c r="AI352" s="17">
        <f t="shared" si="260"/>
        <v>151274.40395322541</v>
      </c>
      <c r="AJ352" s="17">
        <f t="shared" si="260"/>
        <v>155358.81285996246</v>
      </c>
      <c r="AK352" s="17">
        <f t="shared" ref="AK352:AM352" si="261">AK242</f>
        <v>157159.94218607733</v>
      </c>
      <c r="AL352" s="17">
        <f t="shared" si="261"/>
        <v>158961.0715121922</v>
      </c>
      <c r="AM352" s="17">
        <f t="shared" si="261"/>
        <v>160762.20083830704</v>
      </c>
    </row>
    <row r="353" spans="1:39" s="32" customFormat="1" x14ac:dyDescent="0.25">
      <c r="A353" s="68"/>
      <c r="B353" s="68"/>
      <c r="C353" s="69"/>
      <c r="D353" s="135"/>
      <c r="E353" s="32" t="s">
        <v>383</v>
      </c>
      <c r="G353" s="32" t="s">
        <v>84</v>
      </c>
      <c r="H353" s="32">
        <f>SUM(J353:AJ353)</f>
        <v>3426343.7715359125</v>
      </c>
      <c r="J353" s="32">
        <f t="shared" ref="J353:AJ353" si="262">SUM(J351:J352)</f>
        <v>92425.904309250152</v>
      </c>
      <c r="K353" s="32">
        <f t="shared" si="262"/>
        <v>92509.435651831387</v>
      </c>
      <c r="L353" s="32">
        <f t="shared" si="262"/>
        <v>95016.512707283284</v>
      </c>
      <c r="M353" s="32">
        <f t="shared" si="262"/>
        <v>97524.153172452425</v>
      </c>
      <c r="N353" s="32">
        <f t="shared" si="262"/>
        <v>100032.36082218394</v>
      </c>
      <c r="O353" s="32">
        <f t="shared" si="262"/>
        <v>102473.29584713388</v>
      </c>
      <c r="P353" s="32">
        <f t="shared" si="262"/>
        <v>104978.39452835188</v>
      </c>
      <c r="Q353" s="32">
        <f t="shared" si="262"/>
        <v>107549.37761590822</v>
      </c>
      <c r="R353" s="32">
        <f t="shared" si="262"/>
        <v>110188.01224194502</v>
      </c>
      <c r="S353" s="32">
        <f t="shared" si="262"/>
        <v>112896.11317246851</v>
      </c>
      <c r="T353" s="32">
        <f t="shared" si="262"/>
        <v>115675.54409293611</v>
      </c>
      <c r="U353" s="32">
        <f t="shared" si="262"/>
        <v>118528.21892855053</v>
      </c>
      <c r="V353" s="32">
        <f t="shared" si="262"/>
        <v>121456.10320019878</v>
      </c>
      <c r="W353" s="32">
        <f t="shared" si="262"/>
        <v>124461.21541699737</v>
      </c>
      <c r="X353" s="32">
        <f t="shared" si="262"/>
        <v>127545.62850643316</v>
      </c>
      <c r="Y353" s="32">
        <f t="shared" si="262"/>
        <v>130711.47128311401</v>
      </c>
      <c r="Z353" s="32">
        <f t="shared" si="262"/>
        <v>133960.92995717222</v>
      </c>
      <c r="AA353" s="32">
        <f t="shared" si="262"/>
        <v>137296.24968339101</v>
      </c>
      <c r="AB353" s="32">
        <f t="shared" si="262"/>
        <v>140719.73615215419</v>
      </c>
      <c r="AC353" s="32">
        <f t="shared" si="262"/>
        <v>144233.75722334694</v>
      </c>
      <c r="AD353" s="32">
        <f t="shared" si="262"/>
        <v>147840.74460436893</v>
      </c>
      <c r="AE353" s="32">
        <f t="shared" si="262"/>
        <v>151543.19557344969</v>
      </c>
      <c r="AF353" s="32">
        <f t="shared" si="262"/>
        <v>155343.67474948952</v>
      </c>
      <c r="AG353" s="32">
        <f t="shared" si="262"/>
        <v>159244.81590968266</v>
      </c>
      <c r="AH353" s="32">
        <f t="shared" si="262"/>
        <v>163249.32385621214</v>
      </c>
      <c r="AI353" s="32">
        <f t="shared" si="262"/>
        <v>167359.97633334162</v>
      </c>
      <c r="AJ353" s="32">
        <f t="shared" si="262"/>
        <v>171579.62599626472</v>
      </c>
      <c r="AK353" s="32">
        <f t="shared" ref="AK353:AM353" si="263">SUM(AK351:AK352)</f>
        <v>173496.23461059431</v>
      </c>
      <c r="AL353" s="32">
        <f t="shared" si="263"/>
        <v>175413.50899772422</v>
      </c>
      <c r="AM353" s="32">
        <f t="shared" si="263"/>
        <v>177331.45361833216</v>
      </c>
    </row>
    <row r="354" spans="1:39" x14ac:dyDescent="0.25">
      <c r="A354" s="42"/>
      <c r="B354" s="42"/>
      <c r="C354" s="43"/>
      <c r="D354" s="133"/>
    </row>
    <row r="355" spans="1:39" x14ac:dyDescent="0.25">
      <c r="A355" s="42"/>
      <c r="B355" s="42"/>
      <c r="C355" s="43"/>
      <c r="D355" s="133" t="s">
        <v>361</v>
      </c>
    </row>
    <row r="356" spans="1:39" customFormat="1" x14ac:dyDescent="0.25">
      <c r="A356" s="42"/>
      <c r="B356" s="42"/>
      <c r="C356" s="43"/>
      <c r="D356" s="133"/>
      <c r="E356" s="17" t="str">
        <f>E$163</f>
        <v>Total Vehicle Passenger - Value of Time - Non-Fatal - Other Crossings</v>
      </c>
      <c r="F356" s="17">
        <f t="shared" ref="F356:AM356" si="264">F$163</f>
        <v>0</v>
      </c>
      <c r="G356" s="17" t="str">
        <f t="shared" si="264"/>
        <v>$</v>
      </c>
      <c r="H356" s="17">
        <f t="shared" si="264"/>
        <v>206821.95637890589</v>
      </c>
      <c r="I356" s="17">
        <f t="shared" si="264"/>
        <v>0</v>
      </c>
      <c r="J356" s="17">
        <f t="shared" si="264"/>
        <v>7013.6601825063753</v>
      </c>
      <c r="K356" s="17">
        <f t="shared" si="264"/>
        <v>7060.6517057291667</v>
      </c>
      <c r="L356" s="17">
        <f t="shared" si="264"/>
        <v>7107.9580721575521</v>
      </c>
      <c r="M356" s="17">
        <f t="shared" si="264"/>
        <v>7155.5813912410076</v>
      </c>
      <c r="N356" s="17">
        <f t="shared" si="264"/>
        <v>7203.5237865623203</v>
      </c>
      <c r="O356" s="17">
        <f t="shared" si="264"/>
        <v>7251.7873959322887</v>
      </c>
      <c r="P356" s="17">
        <f t="shared" si="264"/>
        <v>7300.3743714850334</v>
      </c>
      <c r="Q356" s="17">
        <f t="shared" si="264"/>
        <v>7349.2868797739829</v>
      </c>
      <c r="R356" s="17">
        <f t="shared" si="264"/>
        <v>7398.5271018684671</v>
      </c>
      <c r="S356" s="17">
        <f t="shared" si="264"/>
        <v>7448.0972334509861</v>
      </c>
      <c r="T356" s="17">
        <f t="shared" si="264"/>
        <v>7497.999484915108</v>
      </c>
      <c r="U356" s="17">
        <f t="shared" si="264"/>
        <v>7548.2360814640388</v>
      </c>
      <c r="V356" s="17">
        <f t="shared" si="264"/>
        <v>7598.8092632098478</v>
      </c>
      <c r="W356" s="17">
        <f t="shared" si="264"/>
        <v>7649.7212852733528</v>
      </c>
      <c r="X356" s="17">
        <f t="shared" si="264"/>
        <v>7700.974417884685</v>
      </c>
      <c r="Y356" s="17">
        <f t="shared" si="264"/>
        <v>7752.5709464845104</v>
      </c>
      <c r="Z356" s="17">
        <f t="shared" si="264"/>
        <v>7804.5131718259554</v>
      </c>
      <c r="AA356" s="17">
        <f t="shared" si="264"/>
        <v>7856.8034100771893</v>
      </c>
      <c r="AB356" s="17">
        <f t="shared" si="264"/>
        <v>7909.4439929247073</v>
      </c>
      <c r="AC356" s="17">
        <f t="shared" si="264"/>
        <v>7962.4372676773</v>
      </c>
      <c r="AD356" s="17">
        <f t="shared" si="264"/>
        <v>8015.7855973707392</v>
      </c>
      <c r="AE356" s="17">
        <f t="shared" si="264"/>
        <v>8069.4913608731222</v>
      </c>
      <c r="AF356" s="17">
        <f t="shared" si="264"/>
        <v>8123.5569529909726</v>
      </c>
      <c r="AG356" s="17">
        <f t="shared" si="264"/>
        <v>8177.9847845760096</v>
      </c>
      <c r="AH356" s="17">
        <f t="shared" si="264"/>
        <v>8232.7772826326691</v>
      </c>
      <c r="AI356" s="17">
        <f t="shared" si="264"/>
        <v>8287.9368904263101</v>
      </c>
      <c r="AJ356" s="17">
        <f t="shared" si="264"/>
        <v>8343.4660675921641</v>
      </c>
      <c r="AK356" s="17">
        <f t="shared" si="264"/>
        <v>8399.3672902450307</v>
      </c>
      <c r="AL356" s="17">
        <f t="shared" si="264"/>
        <v>8455.6430510896735</v>
      </c>
      <c r="AM356" s="17">
        <f t="shared" si="264"/>
        <v>8512.2958595319706</v>
      </c>
    </row>
    <row r="357" spans="1:39" customFormat="1" x14ac:dyDescent="0.25">
      <c r="A357" s="42"/>
      <c r="B357" s="42"/>
      <c r="C357" s="43"/>
      <c r="D357" s="133"/>
      <c r="E357" s="17" t="str">
        <f>E$187</f>
        <v>Total Truck Driver - Value of Time - Non-Fatal - Other Crossings</v>
      </c>
      <c r="F357" s="17">
        <f t="shared" ref="F357:AM357" si="265">F$187</f>
        <v>0</v>
      </c>
      <c r="G357" s="17" t="str">
        <f t="shared" si="265"/>
        <v>$</v>
      </c>
      <c r="H357" s="17">
        <f t="shared" si="265"/>
        <v>40505.570611897994</v>
      </c>
      <c r="I357" s="17">
        <f t="shared" si="265"/>
        <v>0</v>
      </c>
      <c r="J357" s="17">
        <f t="shared" si="265"/>
        <v>1373.6080672687442</v>
      </c>
      <c r="K357" s="17">
        <f t="shared" si="265"/>
        <v>1382.8112413194449</v>
      </c>
      <c r="L357" s="17">
        <f t="shared" si="265"/>
        <v>1392.0760766362848</v>
      </c>
      <c r="M357" s="17">
        <f t="shared" si="265"/>
        <v>1401.4029863497478</v>
      </c>
      <c r="N357" s="17">
        <f t="shared" si="265"/>
        <v>1410.7923863582907</v>
      </c>
      <c r="O357" s="17">
        <f t="shared" si="265"/>
        <v>1420.2446953468914</v>
      </c>
      <c r="P357" s="17">
        <f t="shared" si="265"/>
        <v>1429.7603348057157</v>
      </c>
      <c r="Q357" s="17">
        <f t="shared" si="265"/>
        <v>1439.3397290489136</v>
      </c>
      <c r="R357" s="17">
        <f t="shared" si="265"/>
        <v>1448.9833052335412</v>
      </c>
      <c r="S357" s="17">
        <f t="shared" si="265"/>
        <v>1458.6914933786059</v>
      </c>
      <c r="T357" s="17">
        <f t="shared" si="265"/>
        <v>1468.4647263842426</v>
      </c>
      <c r="U357" s="17">
        <f t="shared" si="265"/>
        <v>1478.3034400510169</v>
      </c>
      <c r="V357" s="17">
        <f t="shared" si="265"/>
        <v>1488.2080730993584</v>
      </c>
      <c r="W357" s="17">
        <f t="shared" si="265"/>
        <v>1498.179067189124</v>
      </c>
      <c r="X357" s="17">
        <f t="shared" si="265"/>
        <v>1508.2168669392911</v>
      </c>
      <c r="Y357" s="17">
        <f t="shared" si="265"/>
        <v>1518.3219199477842</v>
      </c>
      <c r="Z357" s="17">
        <f t="shared" si="265"/>
        <v>1528.4946768114341</v>
      </c>
      <c r="AA357" s="17">
        <f t="shared" si="265"/>
        <v>1538.7355911460709</v>
      </c>
      <c r="AB357" s="17">
        <f t="shared" si="265"/>
        <v>1549.0451196067495</v>
      </c>
      <c r="AC357" s="17">
        <f t="shared" si="265"/>
        <v>1559.4237219081147</v>
      </c>
      <c r="AD357" s="17">
        <f t="shared" si="265"/>
        <v>1569.8718608448987</v>
      </c>
      <c r="AE357" s="17">
        <f t="shared" si="265"/>
        <v>1580.3900023125598</v>
      </c>
      <c r="AF357" s="17">
        <f t="shared" si="265"/>
        <v>1590.9786153280534</v>
      </c>
      <c r="AG357" s="17">
        <f t="shared" si="265"/>
        <v>1601.6381720507513</v>
      </c>
      <c r="AH357" s="17">
        <f t="shared" si="265"/>
        <v>1612.3691478034914</v>
      </c>
      <c r="AI357" s="17">
        <f t="shared" si="265"/>
        <v>1623.1720210937747</v>
      </c>
      <c r="AJ357" s="17">
        <f t="shared" si="265"/>
        <v>1634.047273635103</v>
      </c>
      <c r="AK357" s="17">
        <f t="shared" si="265"/>
        <v>1644.9953903684582</v>
      </c>
      <c r="AL357" s="17">
        <f t="shared" si="265"/>
        <v>1656.0168594839265</v>
      </c>
      <c r="AM357" s="17">
        <f t="shared" si="265"/>
        <v>1667.1121724424688</v>
      </c>
    </row>
    <row r="358" spans="1:39" customFormat="1" x14ac:dyDescent="0.25">
      <c r="A358" s="42"/>
      <c r="B358" s="42"/>
      <c r="C358" s="43"/>
      <c r="D358" s="133"/>
      <c r="E358" s="17" t="str">
        <f>E$222</f>
        <v>Highway Diversion - Time Value of Cargo - Truck - Non-Fatal - Other Crossings</v>
      </c>
      <c r="F358" s="17">
        <f t="shared" ref="F358:AM358" si="266">F$222</f>
        <v>0</v>
      </c>
      <c r="G358" s="17" t="str">
        <f t="shared" si="266"/>
        <v>$</v>
      </c>
      <c r="H358" s="17">
        <f t="shared" si="266"/>
        <v>203944.13175221367</v>
      </c>
      <c r="I358" s="17">
        <f t="shared" si="266"/>
        <v>0</v>
      </c>
      <c r="J358" s="17">
        <f t="shared" si="266"/>
        <v>6916.0685904440261</v>
      </c>
      <c r="K358" s="17">
        <f t="shared" si="266"/>
        <v>6962.4062500000018</v>
      </c>
      <c r="L358" s="17">
        <f t="shared" si="266"/>
        <v>7009.0543718750005</v>
      </c>
      <c r="M358" s="17">
        <f t="shared" si="266"/>
        <v>7056.0150361665628</v>
      </c>
      <c r="N358" s="17">
        <f t="shared" si="266"/>
        <v>7103.2903369088763</v>
      </c>
      <c r="O358" s="17">
        <f t="shared" si="266"/>
        <v>7150.8823821661663</v>
      </c>
      <c r="P358" s="17">
        <f t="shared" si="266"/>
        <v>7198.7932941266808</v>
      </c>
      <c r="Q358" s="17">
        <f t="shared" si="266"/>
        <v>7247.0252091973271</v>
      </c>
      <c r="R358" s="17">
        <f t="shared" si="266"/>
        <v>7295.5802780989479</v>
      </c>
      <c r="S358" s="17">
        <f t="shared" si="266"/>
        <v>7344.4606659622114</v>
      </c>
      <c r="T358" s="17">
        <f t="shared" si="266"/>
        <v>7393.6685524241584</v>
      </c>
      <c r="U358" s="17">
        <f t="shared" si="266"/>
        <v>7443.2061317253992</v>
      </c>
      <c r="V358" s="17">
        <f t="shared" si="266"/>
        <v>7493.0756128079574</v>
      </c>
      <c r="W358" s="17">
        <f t="shared" si="266"/>
        <v>7543.279219413771</v>
      </c>
      <c r="X358" s="17">
        <f t="shared" si="266"/>
        <v>7593.8191901838427</v>
      </c>
      <c r="Y358" s="17">
        <f t="shared" si="266"/>
        <v>7644.6977787580745</v>
      </c>
      <c r="Z358" s="17">
        <f t="shared" si="266"/>
        <v>7695.9172538757521</v>
      </c>
      <c r="AA358" s="17">
        <f t="shared" si="266"/>
        <v>7747.4798994767207</v>
      </c>
      <c r="AB358" s="17">
        <f t="shared" si="266"/>
        <v>7799.388014803214</v>
      </c>
      <c r="AC358" s="17">
        <f t="shared" si="266"/>
        <v>7851.6439145023951</v>
      </c>
      <c r="AD358" s="17">
        <f t="shared" si="266"/>
        <v>7904.2499287295595</v>
      </c>
      <c r="AE358" s="17">
        <f t="shared" si="266"/>
        <v>7957.2084032520488</v>
      </c>
      <c r="AF358" s="17">
        <f t="shared" si="266"/>
        <v>8010.5216995538349</v>
      </c>
      <c r="AG358" s="17">
        <f t="shared" si="266"/>
        <v>8064.1921949408452</v>
      </c>
      <c r="AH358" s="17">
        <f t="shared" si="266"/>
        <v>8118.2222826469488</v>
      </c>
      <c r="AI358" s="17">
        <f t="shared" si="266"/>
        <v>8172.6143719406828</v>
      </c>
      <c r="AJ358" s="17">
        <f t="shared" si="266"/>
        <v>8227.3708882326864</v>
      </c>
      <c r="AK358" s="17">
        <f t="shared" si="266"/>
        <v>8282.4942731838455</v>
      </c>
      <c r="AL358" s="17">
        <f t="shared" si="266"/>
        <v>8337.9869848141752</v>
      </c>
      <c r="AM358" s="17">
        <f t="shared" si="266"/>
        <v>8393.8514976124297</v>
      </c>
    </row>
    <row r="359" spans="1:39" s="32" customFormat="1" x14ac:dyDescent="0.25">
      <c r="A359" s="68"/>
      <c r="B359" s="68"/>
      <c r="C359" s="69"/>
      <c r="D359" s="135"/>
      <c r="E359" s="32" t="s">
        <v>365</v>
      </c>
      <c r="G359" s="32" t="s">
        <v>84</v>
      </c>
      <c r="H359" s="32">
        <f>SUM(J359:AJ359)</f>
        <v>451271.65874301753</v>
      </c>
      <c r="J359" s="32">
        <f t="shared" ref="J359:AJ359" si="267">SUM(J356:J358)</f>
        <v>15303.336840219145</v>
      </c>
      <c r="K359" s="32">
        <f t="shared" si="267"/>
        <v>15405.869197048612</v>
      </c>
      <c r="L359" s="32">
        <f t="shared" si="267"/>
        <v>15509.088520668836</v>
      </c>
      <c r="M359" s="32">
        <f t="shared" si="267"/>
        <v>15612.999413757319</v>
      </c>
      <c r="N359" s="32">
        <f t="shared" si="267"/>
        <v>15717.606509829488</v>
      </c>
      <c r="O359" s="32">
        <f t="shared" si="267"/>
        <v>15822.914473445346</v>
      </c>
      <c r="P359" s="32">
        <f t="shared" si="267"/>
        <v>15928.928000417431</v>
      </c>
      <c r="Q359" s="32">
        <f t="shared" si="267"/>
        <v>16035.651818020224</v>
      </c>
      <c r="R359" s="32">
        <f t="shared" si="267"/>
        <v>16143.090685200958</v>
      </c>
      <c r="S359" s="32">
        <f t="shared" si="267"/>
        <v>16251.249392791804</v>
      </c>
      <c r="T359" s="32">
        <f t="shared" si="267"/>
        <v>16360.132763723508</v>
      </c>
      <c r="U359" s="32">
        <f t="shared" si="267"/>
        <v>16469.745653240454</v>
      </c>
      <c r="V359" s="32">
        <f t="shared" si="267"/>
        <v>16580.092949117163</v>
      </c>
      <c r="W359" s="32">
        <f t="shared" si="267"/>
        <v>16691.179571876248</v>
      </c>
      <c r="X359" s="32">
        <f t="shared" si="267"/>
        <v>16803.010475007817</v>
      </c>
      <c r="Y359" s="32">
        <f t="shared" si="267"/>
        <v>16915.590645190368</v>
      </c>
      <c r="Z359" s="32">
        <f t="shared" si="267"/>
        <v>17028.925102513142</v>
      </c>
      <c r="AA359" s="32">
        <f t="shared" si="267"/>
        <v>17143.018900699979</v>
      </c>
      <c r="AB359" s="32">
        <f t="shared" si="267"/>
        <v>17257.877127334672</v>
      </c>
      <c r="AC359" s="32">
        <f t="shared" si="267"/>
        <v>17373.504904087811</v>
      </c>
      <c r="AD359" s="32">
        <f t="shared" si="267"/>
        <v>17489.907386945197</v>
      </c>
      <c r="AE359" s="32">
        <f t="shared" si="267"/>
        <v>17607.089766437733</v>
      </c>
      <c r="AF359" s="32">
        <f t="shared" si="267"/>
        <v>17725.05726787286</v>
      </c>
      <c r="AG359" s="32">
        <f t="shared" si="267"/>
        <v>17843.815151567607</v>
      </c>
      <c r="AH359" s="32">
        <f t="shared" si="267"/>
        <v>17963.368713083109</v>
      </c>
      <c r="AI359" s="32">
        <f t="shared" si="267"/>
        <v>18083.723283460768</v>
      </c>
      <c r="AJ359" s="32">
        <f t="shared" si="267"/>
        <v>18204.884229459953</v>
      </c>
      <c r="AK359" s="32">
        <f t="shared" ref="AK359:AM359" si="268">SUM(AK356:AK358)</f>
        <v>18326.856953797334</v>
      </c>
      <c r="AL359" s="32">
        <f t="shared" si="268"/>
        <v>18449.646895387777</v>
      </c>
      <c r="AM359" s="32">
        <f t="shared" si="268"/>
        <v>18573.259529586867</v>
      </c>
    </row>
    <row r="360" spans="1:39" x14ac:dyDescent="0.25">
      <c r="A360" s="42"/>
      <c r="B360" s="42"/>
      <c r="C360" s="43"/>
      <c r="D360" s="133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</row>
    <row r="361" spans="1:39" x14ac:dyDescent="0.25">
      <c r="A361" s="42"/>
      <c r="B361" s="42"/>
      <c r="C361" s="43" t="s">
        <v>108</v>
      </c>
      <c r="D361" s="133"/>
    </row>
    <row r="362" spans="1:39" customFormat="1" x14ac:dyDescent="0.25">
      <c r="A362" s="42"/>
      <c r="B362" s="42"/>
      <c r="C362" s="43"/>
      <c r="D362" s="133"/>
      <c r="E362" s="19" t="str">
        <f>InpC!E$113</f>
        <v>Average Fatality per PDO Crash</v>
      </c>
      <c r="F362" s="19">
        <f>InpC!F$113</f>
        <v>0</v>
      </c>
      <c r="G362" s="19" t="str">
        <f>InpC!G$113</f>
        <v>unit</v>
      </c>
      <c r="H362" s="17"/>
      <c r="I362" s="17"/>
    </row>
    <row r="363" spans="1:39" customFormat="1" x14ac:dyDescent="0.25">
      <c r="A363" s="42"/>
      <c r="B363" s="42"/>
      <c r="C363" s="43"/>
      <c r="D363" s="133"/>
      <c r="E363" s="19" t="str">
        <f>InpC!E$100</f>
        <v>Fatality Value of Life</v>
      </c>
      <c r="F363" s="19">
        <f>InpC!F$100</f>
        <v>9600000</v>
      </c>
      <c r="G363" s="19" t="str">
        <f>InpC!G$100</f>
        <v>$</v>
      </c>
      <c r="H363" s="17"/>
      <c r="I363" s="17"/>
    </row>
    <row r="364" spans="1:39" customFormat="1" x14ac:dyDescent="0.25">
      <c r="A364" s="42"/>
      <c r="B364" s="42"/>
      <c r="C364" s="43"/>
      <c r="D364" s="133"/>
      <c r="E364" s="19" t="str">
        <f>InpC!E$114</f>
        <v>Average Injury per PDO Crash</v>
      </c>
      <c r="F364" s="19">
        <f>InpC!F$114</f>
        <v>0</v>
      </c>
      <c r="G364" s="19" t="str">
        <f>InpC!G$114</f>
        <v>unit</v>
      </c>
      <c r="H364" s="17"/>
      <c r="I364" s="17"/>
    </row>
    <row r="365" spans="1:39" customFormat="1" x14ac:dyDescent="0.25">
      <c r="A365" s="42"/>
      <c r="B365" s="42"/>
      <c r="C365" s="43"/>
      <c r="D365" s="133"/>
      <c r="E365" s="19" t="str">
        <f>InpC!E$102</f>
        <v>Injury Value of Life - Severity Unkown</v>
      </c>
      <c r="F365" s="19">
        <f>InpC!F$102</f>
        <v>174000</v>
      </c>
      <c r="G365" s="19" t="str">
        <f>InpC!G$102</f>
        <v>$</v>
      </c>
      <c r="H365" s="17"/>
      <c r="I365" s="17"/>
    </row>
    <row r="366" spans="1:39" customFormat="1" x14ac:dyDescent="0.25">
      <c r="A366" s="42"/>
      <c r="B366" s="42"/>
      <c r="C366" s="43"/>
      <c r="D366" s="133"/>
      <c r="E366" s="19" t="str">
        <f>InpC!E$115</f>
        <v>Rail Infrastructure Damage - PDO Crash</v>
      </c>
      <c r="F366" s="19">
        <f>InpC!F$115</f>
        <v>1573</v>
      </c>
      <c r="G366" s="19" t="str">
        <f>InpC!G$115</f>
        <v>$</v>
      </c>
      <c r="H366" s="17"/>
      <c r="I366" s="17"/>
    </row>
    <row r="367" spans="1:39" customFormat="1" x14ac:dyDescent="0.25">
      <c r="A367" s="42"/>
      <c r="B367" s="42"/>
      <c r="C367" s="43"/>
      <c r="D367" s="133"/>
      <c r="E367" s="19" t="str">
        <f>InpC!E$116</f>
        <v>Rail Equipment Damage - PDO Crash</v>
      </c>
      <c r="F367" s="19">
        <f>InpC!F$116</f>
        <v>2001</v>
      </c>
      <c r="G367" s="19" t="str">
        <f>InpC!G$116</f>
        <v>$</v>
      </c>
      <c r="H367" s="17"/>
      <c r="I367" s="17"/>
    </row>
    <row r="368" spans="1:39" customFormat="1" x14ac:dyDescent="0.25">
      <c r="A368" s="42"/>
      <c r="B368" s="42"/>
      <c r="C368" s="43"/>
      <c r="D368" s="133"/>
      <c r="E368" s="19" t="str">
        <f>InpC!E$117</f>
        <v>Vehicle Property Damage - PDO Crash</v>
      </c>
      <c r="F368" s="19">
        <f>InpC!F$117</f>
        <v>7832.5312024353116</v>
      </c>
      <c r="G368" s="19" t="str">
        <f>InpC!G$117</f>
        <v>$</v>
      </c>
      <c r="H368" s="17"/>
      <c r="I368" s="17"/>
    </row>
    <row r="369" spans="1:39" s="32" customFormat="1" x14ac:dyDescent="0.25">
      <c r="A369" s="68"/>
      <c r="B369" s="68"/>
      <c r="C369" s="69"/>
      <c r="D369" s="135"/>
      <c r="E369" s="32" t="s">
        <v>381</v>
      </c>
      <c r="F369" s="32">
        <f>$F362 * $F363 + $F364 * $F365 + SUM($F366:$F368 )</f>
        <v>11406.531202435312</v>
      </c>
      <c r="G369" s="32" t="s">
        <v>84</v>
      </c>
    </row>
    <row r="370" spans="1:39" x14ac:dyDescent="0.25">
      <c r="A370" s="42"/>
      <c r="B370" s="42"/>
      <c r="C370" s="43"/>
      <c r="D370" s="133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</row>
    <row r="371" spans="1:39" customFormat="1" x14ac:dyDescent="0.25">
      <c r="A371" s="42"/>
      <c r="B371" s="42"/>
      <c r="C371" s="43"/>
      <c r="D371" s="133"/>
      <c r="E371" s="17" t="str">
        <f>E$349</f>
        <v>Secondary Effect Cost of Non-Fatal Crash - Highway - Montebello Blvd</v>
      </c>
      <c r="F371" s="17">
        <f t="shared" ref="F371:AM371" si="269">F$349</f>
        <v>0</v>
      </c>
      <c r="G371" s="17" t="str">
        <f t="shared" si="269"/>
        <v>$</v>
      </c>
      <c r="H371" s="17">
        <f t="shared" si="269"/>
        <v>394759.26492158259</v>
      </c>
      <c r="I371" s="17">
        <f t="shared" si="269"/>
        <v>0</v>
      </c>
      <c r="J371" s="17">
        <f t="shared" si="269"/>
        <v>13176.213960196546</v>
      </c>
      <c r="K371" s="17">
        <f t="shared" si="269"/>
        <v>13259.745302777781</v>
      </c>
      <c r="L371" s="17">
        <f t="shared" si="269"/>
        <v>13365.316590076531</v>
      </c>
      <c r="M371" s="17">
        <f t="shared" si="269"/>
        <v>13471.451287092545</v>
      </c>
      <c r="N371" s="17">
        <f t="shared" si="269"/>
        <v>13578.153168670924</v>
      </c>
      <c r="O371" s="17">
        <f t="shared" si="269"/>
        <v>13684.824586976018</v>
      </c>
      <c r="P371" s="17">
        <f t="shared" si="269"/>
        <v>13792.634544169778</v>
      </c>
      <c r="Q371" s="17">
        <f t="shared" si="269"/>
        <v>13901.602112153189</v>
      </c>
      <c r="R371" s="17">
        <f t="shared" si="269"/>
        <v>14011.7467995886</v>
      </c>
      <c r="S371" s="17">
        <f t="shared" si="269"/>
        <v>14123.088563168491</v>
      </c>
      <c r="T371" s="17">
        <f t="shared" si="269"/>
        <v>14235.647819184986</v>
      </c>
      <c r="U371" s="17">
        <f t="shared" si="269"/>
        <v>14349.445455408157</v>
      </c>
      <c r="V371" s="17">
        <f t="shared" si="269"/>
        <v>14464.50284328156</v>
      </c>
      <c r="W371" s="17">
        <f t="shared" si="269"/>
        <v>14580.841850443407</v>
      </c>
      <c r="X371" s="17">
        <f t="shared" si="269"/>
        <v>14698.484853582264</v>
      </c>
      <c r="Y371" s="17">
        <f t="shared" si="269"/>
        <v>14817.454751636153</v>
      </c>
      <c r="Z371" s="17">
        <f t="shared" si="269"/>
        <v>14937.774979344445</v>
      </c>
      <c r="AA371" s="17">
        <f t="shared" si="269"/>
        <v>15059.469521161936</v>
      </c>
      <c r="AB371" s="17">
        <f t="shared" si="269"/>
        <v>15182.562925544913</v>
      </c>
      <c r="AC371" s="17">
        <f t="shared" si="269"/>
        <v>15307.080319619219</v>
      </c>
      <c r="AD371" s="17">
        <f t="shared" si="269"/>
        <v>15433.047424240596</v>
      </c>
      <c r="AE371" s="17">
        <f t="shared" si="269"/>
        <v>15560.490569457899</v>
      </c>
      <c r="AF371" s="17">
        <f t="shared" si="269"/>
        <v>15689.436710389975</v>
      </c>
      <c r="AG371" s="17">
        <f t="shared" si="269"/>
        <v>15819.91344352745</v>
      </c>
      <c r="AH371" s="17">
        <f t="shared" si="269"/>
        <v>15951.949023470746</v>
      </c>
      <c r="AI371" s="17">
        <f t="shared" si="269"/>
        <v>16085.572380116197</v>
      </c>
      <c r="AJ371" s="17">
        <f t="shared" si="269"/>
        <v>16220.813136302258</v>
      </c>
      <c r="AK371" s="17">
        <f t="shared" si="269"/>
        <v>16336.292424516978</v>
      </c>
      <c r="AL371" s="17">
        <f t="shared" si="269"/>
        <v>16452.437485532017</v>
      </c>
      <c r="AM371" s="17">
        <f t="shared" si="269"/>
        <v>16569.252780025119</v>
      </c>
    </row>
    <row r="372" spans="1:39" customFormat="1" x14ac:dyDescent="0.25">
      <c r="A372" s="42"/>
      <c r="B372" s="42"/>
      <c r="C372" s="43"/>
      <c r="D372" s="133"/>
      <c r="E372" s="17" t="str">
        <f t="shared" ref="E372:AJ372" si="270">E242</f>
        <v>Rail Time Value of Cargo - Non-Fatal - Montebello Blvd</v>
      </c>
      <c r="F372" s="17">
        <f t="shared" si="270"/>
        <v>0</v>
      </c>
      <c r="G372" s="17" t="str">
        <f t="shared" si="270"/>
        <v>$</v>
      </c>
      <c r="H372" s="17">
        <f t="shared" si="270"/>
        <v>3031584.5066143302</v>
      </c>
      <c r="I372" s="17">
        <f t="shared" si="270"/>
        <v>0</v>
      </c>
      <c r="J372" s="17">
        <f t="shared" si="270"/>
        <v>79249.690349053606</v>
      </c>
      <c r="K372" s="17">
        <f t="shared" si="270"/>
        <v>79249.690349053606</v>
      </c>
      <c r="L372" s="17">
        <f t="shared" si="270"/>
        <v>81651.196117206753</v>
      </c>
      <c r="M372" s="17">
        <f t="shared" si="270"/>
        <v>84052.701885359886</v>
      </c>
      <c r="N372" s="17">
        <f t="shared" si="270"/>
        <v>86454.207653513018</v>
      </c>
      <c r="O372" s="17">
        <f t="shared" si="270"/>
        <v>88788.471260157865</v>
      </c>
      <c r="P372" s="17">
        <f t="shared" si="270"/>
        <v>91185.759984182107</v>
      </c>
      <c r="Q372" s="17">
        <f t="shared" si="270"/>
        <v>93647.775503755023</v>
      </c>
      <c r="R372" s="17">
        <f t="shared" si="270"/>
        <v>96176.265442356424</v>
      </c>
      <c r="S372" s="17">
        <f t="shared" si="270"/>
        <v>98773.024609300017</v>
      </c>
      <c r="T372" s="17">
        <f t="shared" si="270"/>
        <v>101439.89627375112</v>
      </c>
      <c r="U372" s="17">
        <f t="shared" si="270"/>
        <v>104178.77347314237</v>
      </c>
      <c r="V372" s="17">
        <f t="shared" si="270"/>
        <v>106991.60035691722</v>
      </c>
      <c r="W372" s="17">
        <f t="shared" si="270"/>
        <v>109880.37356655396</v>
      </c>
      <c r="X372" s="17">
        <f t="shared" si="270"/>
        <v>112847.14365285089</v>
      </c>
      <c r="Y372" s="17">
        <f t="shared" si="270"/>
        <v>115894.01653147786</v>
      </c>
      <c r="Z372" s="17">
        <f t="shared" si="270"/>
        <v>119023.15497782777</v>
      </c>
      <c r="AA372" s="17">
        <f t="shared" si="270"/>
        <v>122236.78016222909</v>
      </c>
      <c r="AB372" s="17">
        <f t="shared" si="270"/>
        <v>125537.17322660927</v>
      </c>
      <c r="AC372" s="17">
        <f t="shared" si="270"/>
        <v>128926.67690372771</v>
      </c>
      <c r="AD372" s="17">
        <f t="shared" si="270"/>
        <v>132407.69718012834</v>
      </c>
      <c r="AE372" s="17">
        <f t="shared" si="270"/>
        <v>135982.70500399178</v>
      </c>
      <c r="AF372" s="17">
        <f t="shared" si="270"/>
        <v>139654.23803909955</v>
      </c>
      <c r="AG372" s="17">
        <f t="shared" si="270"/>
        <v>143424.90246615521</v>
      </c>
      <c r="AH372" s="17">
        <f t="shared" si="270"/>
        <v>147297.37483274139</v>
      </c>
      <c r="AI372" s="17">
        <f t="shared" si="270"/>
        <v>151274.40395322541</v>
      </c>
      <c r="AJ372" s="17">
        <f t="shared" si="270"/>
        <v>155358.81285996246</v>
      </c>
      <c r="AK372" s="17">
        <f t="shared" ref="AK372:AM372" si="271">AK242</f>
        <v>157159.94218607733</v>
      </c>
      <c r="AL372" s="17">
        <f t="shared" si="271"/>
        <v>158961.0715121922</v>
      </c>
      <c r="AM372" s="17">
        <f t="shared" si="271"/>
        <v>160762.20083830704</v>
      </c>
    </row>
    <row r="373" spans="1:39" s="32" customFormat="1" x14ac:dyDescent="0.25">
      <c r="A373" s="68"/>
      <c r="B373" s="68"/>
      <c r="C373" s="69"/>
      <c r="D373" s="135"/>
      <c r="E373" s="32" t="s">
        <v>383</v>
      </c>
      <c r="G373" s="32" t="s">
        <v>84</v>
      </c>
      <c r="H373" s="32">
        <f>SUM(J373:AJ373)</f>
        <v>3426343.7715359125</v>
      </c>
      <c r="J373" s="32">
        <f t="shared" ref="J373:AJ373" si="272">SUM(J371:J372)</f>
        <v>92425.904309250152</v>
      </c>
      <c r="K373" s="32">
        <f t="shared" si="272"/>
        <v>92509.435651831387</v>
      </c>
      <c r="L373" s="32">
        <f t="shared" si="272"/>
        <v>95016.512707283284</v>
      </c>
      <c r="M373" s="32">
        <f t="shared" si="272"/>
        <v>97524.153172452425</v>
      </c>
      <c r="N373" s="32">
        <f t="shared" si="272"/>
        <v>100032.36082218394</v>
      </c>
      <c r="O373" s="32">
        <f t="shared" si="272"/>
        <v>102473.29584713388</v>
      </c>
      <c r="P373" s="32">
        <f t="shared" si="272"/>
        <v>104978.39452835188</v>
      </c>
      <c r="Q373" s="32">
        <f t="shared" si="272"/>
        <v>107549.37761590822</v>
      </c>
      <c r="R373" s="32">
        <f t="shared" si="272"/>
        <v>110188.01224194502</v>
      </c>
      <c r="S373" s="32">
        <f t="shared" si="272"/>
        <v>112896.11317246851</v>
      </c>
      <c r="T373" s="32">
        <f t="shared" si="272"/>
        <v>115675.54409293611</v>
      </c>
      <c r="U373" s="32">
        <f t="shared" si="272"/>
        <v>118528.21892855053</v>
      </c>
      <c r="V373" s="32">
        <f t="shared" si="272"/>
        <v>121456.10320019878</v>
      </c>
      <c r="W373" s="32">
        <f t="shared" si="272"/>
        <v>124461.21541699737</v>
      </c>
      <c r="X373" s="32">
        <f t="shared" si="272"/>
        <v>127545.62850643316</v>
      </c>
      <c r="Y373" s="32">
        <f t="shared" si="272"/>
        <v>130711.47128311401</v>
      </c>
      <c r="Z373" s="32">
        <f t="shared" si="272"/>
        <v>133960.92995717222</v>
      </c>
      <c r="AA373" s="32">
        <f t="shared" si="272"/>
        <v>137296.24968339101</v>
      </c>
      <c r="AB373" s="32">
        <f t="shared" si="272"/>
        <v>140719.73615215419</v>
      </c>
      <c r="AC373" s="32">
        <f t="shared" si="272"/>
        <v>144233.75722334694</v>
      </c>
      <c r="AD373" s="32">
        <f t="shared" si="272"/>
        <v>147840.74460436893</v>
      </c>
      <c r="AE373" s="32">
        <f t="shared" si="272"/>
        <v>151543.19557344969</v>
      </c>
      <c r="AF373" s="32">
        <f t="shared" si="272"/>
        <v>155343.67474948952</v>
      </c>
      <c r="AG373" s="32">
        <f t="shared" si="272"/>
        <v>159244.81590968266</v>
      </c>
      <c r="AH373" s="32">
        <f t="shared" si="272"/>
        <v>163249.32385621214</v>
      </c>
      <c r="AI373" s="32">
        <f t="shared" si="272"/>
        <v>167359.97633334162</v>
      </c>
      <c r="AJ373" s="32">
        <f t="shared" si="272"/>
        <v>171579.62599626472</v>
      </c>
      <c r="AK373" s="32">
        <f t="shared" ref="AK373:AM373" si="273">SUM(AK371:AK372)</f>
        <v>173496.23461059431</v>
      </c>
      <c r="AL373" s="32">
        <f t="shared" si="273"/>
        <v>175413.50899772422</v>
      </c>
      <c r="AM373" s="32">
        <f t="shared" si="273"/>
        <v>177331.45361833216</v>
      </c>
    </row>
  </sheetData>
  <conditionalFormatting sqref="J3:AM3">
    <cfRule type="cellIs" dxfId="11" priority="1" operator="equal">
      <formula>"Post-forecast"</formula>
    </cfRule>
    <cfRule type="cellIs" dxfId="10" priority="2" operator="equal">
      <formula>"Operation"</formula>
    </cfRule>
    <cfRule type="cellIs" dxfId="9" priority="3" operator="equal">
      <formula>"Construction"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D63"/>
  <sheetViews>
    <sheetView zoomScale="70" zoomScaleNormal="70" workbookViewId="0">
      <pane xSplit="9" ySplit="5" topLeftCell="J6" activePane="bottomRight" state="frozen"/>
      <selection activeCell="J4" sqref="J4:AJ4"/>
      <selection pane="topRight" activeCell="J4" sqref="J4:AJ4"/>
      <selection pane="bottomLeft" activeCell="J4" sqref="J4:AJ4"/>
      <selection pane="bottomRight" activeCell="J6" sqref="J6"/>
    </sheetView>
  </sheetViews>
  <sheetFormatPr defaultColWidth="0" defaultRowHeight="15" x14ac:dyDescent="0.25"/>
  <cols>
    <col min="1" max="2" width="2.7109375" style="2" customWidth="1"/>
    <col min="3" max="3" width="2.7109375" style="3" customWidth="1"/>
    <col min="4" max="4" width="2.7109375" style="131" customWidth="1"/>
    <col min="5" max="5" width="60.7109375" style="4" customWidth="1"/>
    <col min="6" max="8" width="13.7109375" style="4" customWidth="1"/>
    <col min="9" max="9" width="3.7109375" style="4" customWidth="1"/>
    <col min="10" max="39" width="13.7109375" style="5" customWidth="1"/>
    <col min="40" max="16384" width="9.140625" style="5" hidden="1"/>
  </cols>
  <sheetData>
    <row r="1" spans="1:16384" ht="26.25" x14ac:dyDescent="0.4">
      <c r="A1" s="1" t="s">
        <v>61</v>
      </c>
    </row>
    <row r="2" spans="1:16384" x14ac:dyDescent="0.25">
      <c r="E2" s="15" t="s">
        <v>14</v>
      </c>
      <c r="J2" s="23">
        <f>Time!J$2</f>
        <v>42735</v>
      </c>
      <c r="K2" s="23">
        <f>Time!K$2</f>
        <v>43100</v>
      </c>
      <c r="L2" s="23">
        <f>Time!L$2</f>
        <v>43465</v>
      </c>
      <c r="M2" s="23">
        <f>Time!M$2</f>
        <v>43830</v>
      </c>
      <c r="N2" s="23">
        <f>Time!N$2</f>
        <v>44196</v>
      </c>
      <c r="O2" s="23">
        <f>Time!O$2</f>
        <v>44561</v>
      </c>
      <c r="P2" s="23">
        <f>Time!P$2</f>
        <v>44926</v>
      </c>
      <c r="Q2" s="23">
        <f>Time!Q$2</f>
        <v>45291</v>
      </c>
      <c r="R2" s="23">
        <f>Time!R$2</f>
        <v>45657</v>
      </c>
      <c r="S2" s="23">
        <f>Time!S$2</f>
        <v>46022</v>
      </c>
      <c r="T2" s="23">
        <f>Time!T$2</f>
        <v>46387</v>
      </c>
      <c r="U2" s="23">
        <f>Time!U$2</f>
        <v>46752</v>
      </c>
      <c r="V2" s="23">
        <f>Time!V$2</f>
        <v>47118</v>
      </c>
      <c r="W2" s="23">
        <f>Time!W$2</f>
        <v>47483</v>
      </c>
      <c r="X2" s="23">
        <f>Time!X$2</f>
        <v>47848</v>
      </c>
      <c r="Y2" s="23">
        <f>Time!Y$2</f>
        <v>48213</v>
      </c>
      <c r="Z2" s="23">
        <f>Time!Z$2</f>
        <v>48579</v>
      </c>
      <c r="AA2" s="23">
        <f>Time!AA$2</f>
        <v>48944</v>
      </c>
      <c r="AB2" s="23">
        <f>Time!AB$2</f>
        <v>49309</v>
      </c>
      <c r="AC2" s="23">
        <f>Time!AC$2</f>
        <v>49674</v>
      </c>
      <c r="AD2" s="23">
        <f>Time!AD$2</f>
        <v>50040</v>
      </c>
      <c r="AE2" s="23">
        <f>Time!AE$2</f>
        <v>50405</v>
      </c>
      <c r="AF2" s="23">
        <f>Time!AF$2</f>
        <v>50770</v>
      </c>
      <c r="AG2" s="23">
        <f>Time!AG$2</f>
        <v>51135</v>
      </c>
      <c r="AH2" s="23">
        <f>Time!AH$2</f>
        <v>51501</v>
      </c>
      <c r="AI2" s="23">
        <f>Time!AI$2</f>
        <v>51866</v>
      </c>
      <c r="AJ2" s="23">
        <f>Time!AJ$2</f>
        <v>52231</v>
      </c>
      <c r="AK2" s="23">
        <f>Time!AK$2</f>
        <v>52596</v>
      </c>
      <c r="AL2" s="23">
        <f>Time!AL$2</f>
        <v>52962</v>
      </c>
      <c r="AM2" s="23">
        <f>Time!AM$2</f>
        <v>53327</v>
      </c>
    </row>
    <row r="3" spans="1:16384" x14ac:dyDescent="0.25">
      <c r="E3" s="17" t="s">
        <v>15</v>
      </c>
      <c r="J3" s="5" t="str">
        <f>Time!J$3</f>
        <v>Construction</v>
      </c>
      <c r="K3" s="5" t="str">
        <f>Time!K$3</f>
        <v>Construction</v>
      </c>
      <c r="L3" s="5" t="str">
        <f>Time!L$3</f>
        <v>Construction</v>
      </c>
      <c r="M3" s="5" t="str">
        <f>Time!M$3</f>
        <v>Construction</v>
      </c>
      <c r="N3" s="5" t="str">
        <f>Time!N$3</f>
        <v>Construction</v>
      </c>
      <c r="O3" s="5" t="str">
        <f>Time!O$3</f>
        <v>Construction</v>
      </c>
      <c r="P3" s="5" t="str">
        <f>Time!P$3</f>
        <v>Construction</v>
      </c>
      <c r="Q3" s="5" t="str">
        <f>Time!Q$3</f>
        <v>Construction</v>
      </c>
      <c r="R3" s="5" t="str">
        <f>Time!R$3</f>
        <v>Operation</v>
      </c>
      <c r="S3" s="5" t="str">
        <f>Time!S$3</f>
        <v>Operation</v>
      </c>
      <c r="T3" s="5" t="str">
        <f>Time!T$3</f>
        <v>Operation</v>
      </c>
      <c r="U3" s="5" t="str">
        <f>Time!U$3</f>
        <v>Operation</v>
      </c>
      <c r="V3" s="5" t="str">
        <f>Time!V$3</f>
        <v>Operation</v>
      </c>
      <c r="W3" s="5" t="str">
        <f>Time!W$3</f>
        <v>Operation</v>
      </c>
      <c r="X3" s="5" t="str">
        <f>Time!X$3</f>
        <v>Operation</v>
      </c>
      <c r="Y3" s="5" t="str">
        <f>Time!Y$3</f>
        <v>Operation</v>
      </c>
      <c r="Z3" s="5" t="str">
        <f>Time!Z$3</f>
        <v>Operation</v>
      </c>
      <c r="AA3" s="5" t="str">
        <f>Time!AA$3</f>
        <v>Operation</v>
      </c>
      <c r="AB3" s="5" t="str">
        <f>Time!AB$3</f>
        <v>Operation</v>
      </c>
      <c r="AC3" s="5" t="str">
        <f>Time!AC$3</f>
        <v>Operation</v>
      </c>
      <c r="AD3" s="5" t="str">
        <f>Time!AD$3</f>
        <v>Operation</v>
      </c>
      <c r="AE3" s="5" t="str">
        <f>Time!AE$3</f>
        <v>Operation</v>
      </c>
      <c r="AF3" s="5" t="str">
        <f>Time!AF$3</f>
        <v>Operation</v>
      </c>
      <c r="AG3" s="5" t="str">
        <f>Time!AG$3</f>
        <v>Operation</v>
      </c>
      <c r="AH3" s="5" t="str">
        <f>Time!AH$3</f>
        <v>Operation</v>
      </c>
      <c r="AI3" s="5" t="str">
        <f>Time!AI$3</f>
        <v>Operation</v>
      </c>
      <c r="AJ3" s="5" t="str">
        <f>Time!AJ$3</f>
        <v>Operation</v>
      </c>
      <c r="AK3" s="5" t="str">
        <f>Time!AK$3</f>
        <v>Operation</v>
      </c>
      <c r="AL3" s="5" t="str">
        <f>Time!AL$3</f>
        <v>Post-Forecast</v>
      </c>
      <c r="AM3" s="5" t="str">
        <f>Time!AM$3</f>
        <v>Post-Forecast</v>
      </c>
    </row>
    <row r="4" spans="1:16384" x14ac:dyDescent="0.25">
      <c r="E4" s="17" t="s">
        <v>16</v>
      </c>
      <c r="J4" s="86">
        <f>Time!J$4</f>
        <v>2016</v>
      </c>
      <c r="K4" s="86">
        <f>Time!K$4</f>
        <v>2017</v>
      </c>
      <c r="L4" s="86">
        <f>Time!L$4</f>
        <v>2018</v>
      </c>
      <c r="M4" s="86">
        <f>Time!M$4</f>
        <v>2019</v>
      </c>
      <c r="N4" s="86">
        <f>Time!N$4</f>
        <v>2020</v>
      </c>
      <c r="O4" s="86">
        <f>Time!O$4</f>
        <v>2021</v>
      </c>
      <c r="P4" s="86">
        <f>Time!P$4</f>
        <v>2022</v>
      </c>
      <c r="Q4" s="86">
        <f>Time!Q$4</f>
        <v>2023</v>
      </c>
      <c r="R4" s="86">
        <f>Time!R$4</f>
        <v>2024</v>
      </c>
      <c r="S4" s="86">
        <f>Time!S$4</f>
        <v>2025</v>
      </c>
      <c r="T4" s="86">
        <f>Time!T$4</f>
        <v>2026</v>
      </c>
      <c r="U4" s="86">
        <f>Time!U$4</f>
        <v>2027</v>
      </c>
      <c r="V4" s="86">
        <f>Time!V$4</f>
        <v>2028</v>
      </c>
      <c r="W4" s="86">
        <f>Time!W$4</f>
        <v>2029</v>
      </c>
      <c r="X4" s="86">
        <f>Time!X$4</f>
        <v>2030</v>
      </c>
      <c r="Y4" s="86">
        <f>Time!Y$4</f>
        <v>2031</v>
      </c>
      <c r="Z4" s="86">
        <f>Time!Z$4</f>
        <v>2032</v>
      </c>
      <c r="AA4" s="86">
        <f>Time!AA$4</f>
        <v>2033</v>
      </c>
      <c r="AB4" s="86">
        <f>Time!AB$4</f>
        <v>2034</v>
      </c>
      <c r="AC4" s="86">
        <f>Time!AC$4</f>
        <v>2035</v>
      </c>
      <c r="AD4" s="86">
        <f>Time!AD$4</f>
        <v>2036</v>
      </c>
      <c r="AE4" s="86">
        <f>Time!AE$4</f>
        <v>2037</v>
      </c>
      <c r="AF4" s="86">
        <f>Time!AF$4</f>
        <v>2038</v>
      </c>
      <c r="AG4" s="86">
        <f>Time!AG$4</f>
        <v>2039</v>
      </c>
      <c r="AH4" s="86">
        <f>Time!AH$4</f>
        <v>2040</v>
      </c>
      <c r="AI4" s="86">
        <f>Time!AI$4</f>
        <v>2041</v>
      </c>
      <c r="AJ4" s="86">
        <f>Time!AJ$4</f>
        <v>2042</v>
      </c>
      <c r="AK4" s="86">
        <f>Time!AK$4</f>
        <v>2043</v>
      </c>
      <c r="AL4" s="86">
        <f>Time!AL$4</f>
        <v>2044</v>
      </c>
      <c r="AM4" s="86">
        <f>Time!AM$4</f>
        <v>2045</v>
      </c>
    </row>
    <row r="5" spans="1:16384" x14ac:dyDescent="0.25">
      <c r="E5" s="17" t="s">
        <v>17</v>
      </c>
      <c r="F5" s="6" t="s">
        <v>1</v>
      </c>
      <c r="G5" s="6" t="s">
        <v>2</v>
      </c>
      <c r="H5" s="6" t="s">
        <v>12</v>
      </c>
      <c r="J5">
        <f>Time!J$5</f>
        <v>1</v>
      </c>
      <c r="K5">
        <f>Time!K$5</f>
        <v>2</v>
      </c>
      <c r="L5">
        <f>Time!L$5</f>
        <v>3</v>
      </c>
      <c r="M5">
        <f>Time!M$5</f>
        <v>4</v>
      </c>
      <c r="N5">
        <f>Time!N$5</f>
        <v>5</v>
      </c>
      <c r="O5">
        <f>Time!O$5</f>
        <v>6</v>
      </c>
      <c r="P5">
        <f>Time!P$5</f>
        <v>7</v>
      </c>
      <c r="Q5">
        <f>Time!Q$5</f>
        <v>8</v>
      </c>
      <c r="R5">
        <f>Time!R$5</f>
        <v>9</v>
      </c>
      <c r="S5">
        <f>Time!S$5</f>
        <v>10</v>
      </c>
      <c r="T5">
        <f>Time!T$5</f>
        <v>11</v>
      </c>
      <c r="U5">
        <f>Time!U$5</f>
        <v>12</v>
      </c>
      <c r="V5">
        <f>Time!V$5</f>
        <v>13</v>
      </c>
      <c r="W5">
        <f>Time!W$5</f>
        <v>14</v>
      </c>
      <c r="X5">
        <f>Time!X$5</f>
        <v>15</v>
      </c>
      <c r="Y5">
        <f>Time!Y$5</f>
        <v>16</v>
      </c>
      <c r="Z5">
        <f>Time!Z$5</f>
        <v>17</v>
      </c>
      <c r="AA5">
        <f>Time!AA$5</f>
        <v>18</v>
      </c>
      <c r="AB5">
        <f>Time!AB$5</f>
        <v>19</v>
      </c>
      <c r="AC5">
        <f>Time!AC$5</f>
        <v>20</v>
      </c>
      <c r="AD5">
        <f>Time!AD$5</f>
        <v>21</v>
      </c>
      <c r="AE5">
        <f>Time!AE$5</f>
        <v>22</v>
      </c>
      <c r="AF5">
        <f>Time!AF$5</f>
        <v>23</v>
      </c>
      <c r="AG5">
        <f>Time!AG$5</f>
        <v>24</v>
      </c>
      <c r="AH5">
        <f>Time!AH$5</f>
        <v>25</v>
      </c>
      <c r="AI5">
        <f>Time!AI$5</f>
        <v>26</v>
      </c>
      <c r="AJ5">
        <f>Time!AJ$5</f>
        <v>27</v>
      </c>
      <c r="AK5">
        <f>Time!AK$5</f>
        <v>28</v>
      </c>
      <c r="AL5">
        <f>Time!AL$5</f>
        <v>29</v>
      </c>
      <c r="AM5">
        <f>Time!AM$5</f>
        <v>30</v>
      </c>
    </row>
    <row r="6" spans="1:16384" x14ac:dyDescent="0.25">
      <c r="F6" s="6"/>
      <c r="G6" s="6"/>
      <c r="H6" s="6"/>
    </row>
    <row r="7" spans="1:16384" s="7" customFormat="1" x14ac:dyDescent="0.25">
      <c r="A7" s="14" t="s">
        <v>67</v>
      </c>
      <c r="B7" s="14"/>
      <c r="C7" s="144"/>
      <c r="D7" s="132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  <c r="XFB7" s="5"/>
      <c r="XFC7" s="5"/>
      <c r="XFD7" s="5"/>
    </row>
    <row r="8" spans="1:16384" s="107" customFormat="1" x14ac:dyDescent="0.25">
      <c r="A8" s="106"/>
      <c r="B8" s="106"/>
      <c r="C8" s="145"/>
      <c r="D8" s="13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</row>
    <row r="9" spans="1:16384" x14ac:dyDescent="0.25">
      <c r="B9" s="2" t="s">
        <v>60</v>
      </c>
      <c r="E9" s="8"/>
      <c r="F9" s="8"/>
      <c r="G9" s="8"/>
    </row>
    <row r="10" spans="1:16384" s="19" customFormat="1" x14ac:dyDescent="0.25">
      <c r="A10" s="78"/>
      <c r="B10" s="78"/>
      <c r="C10" s="79"/>
      <c r="D10" s="147"/>
      <c r="E10" s="38" t="str">
        <f>InpC!E$166</f>
        <v>CROSSING</v>
      </c>
      <c r="F10" s="38" t="str">
        <f>InpC!F$166</f>
        <v>811074G</v>
      </c>
    </row>
    <row r="11" spans="1:16384" s="19" customFormat="1" x14ac:dyDescent="0.25">
      <c r="A11" s="78"/>
      <c r="B11" s="78"/>
      <c r="C11" s="79"/>
      <c r="D11" s="147"/>
      <c r="E11" s="38" t="str">
        <f>InpC!E$167</f>
        <v>TYPEXING</v>
      </c>
      <c r="F11" s="38">
        <f>InpC!F$167</f>
        <v>3</v>
      </c>
    </row>
    <row r="12" spans="1:16384" s="19" customFormat="1" x14ac:dyDescent="0.25">
      <c r="A12" s="78"/>
      <c r="B12" s="78"/>
      <c r="C12" s="79"/>
      <c r="D12" s="147"/>
      <c r="E12" s="38" t="str">
        <f>InpC!E$168</f>
        <v>POSXING</v>
      </c>
      <c r="F12" s="38">
        <f>InpC!F$168</f>
        <v>1</v>
      </c>
    </row>
    <row r="13" spans="1:16384" s="19" customFormat="1" x14ac:dyDescent="0.25">
      <c r="A13" s="78"/>
      <c r="B13" s="78"/>
      <c r="C13" s="79"/>
      <c r="D13" s="147"/>
      <c r="E13" s="38" t="str">
        <f>InpC!E$170</f>
        <v>DAYSWT</v>
      </c>
      <c r="F13" s="38">
        <f>InpC!F$170</f>
        <v>2</v>
      </c>
    </row>
    <row r="14" spans="1:16384" s="19" customFormat="1" x14ac:dyDescent="0.25">
      <c r="A14" s="78"/>
      <c r="B14" s="78"/>
      <c r="C14" s="79"/>
      <c r="D14" s="147"/>
      <c r="E14" s="38" t="str">
        <f>InpC!E$171</f>
        <v>NGHTTHRU</v>
      </c>
      <c r="F14" s="38">
        <f>InpC!F$171</f>
        <v>20</v>
      </c>
    </row>
    <row r="15" spans="1:16384" s="19" customFormat="1" x14ac:dyDescent="0.25">
      <c r="A15" s="78"/>
      <c r="B15" s="78"/>
      <c r="C15" s="79"/>
      <c r="D15" s="147"/>
      <c r="E15" s="38" t="str">
        <f>InpC!E$172</f>
        <v>NGHTSWT</v>
      </c>
      <c r="F15" s="38">
        <f>InpC!F$172</f>
        <v>2</v>
      </c>
    </row>
    <row r="16" spans="1:16384" s="19" customFormat="1" x14ac:dyDescent="0.25">
      <c r="A16" s="78"/>
      <c r="B16" s="78"/>
      <c r="C16" s="79"/>
      <c r="D16" s="147"/>
      <c r="E16" s="38" t="str">
        <f>InpC!E$173</f>
        <v>MAXTTSPD</v>
      </c>
      <c r="F16" s="38">
        <f>InpC!F$173</f>
        <v>79</v>
      </c>
    </row>
    <row r="17" spans="1:39" s="19" customFormat="1" x14ac:dyDescent="0.25">
      <c r="A17" s="78"/>
      <c r="B17" s="78"/>
      <c r="C17" s="79"/>
      <c r="D17" s="147"/>
      <c r="E17" s="38" t="str">
        <f>InpC!E$174</f>
        <v>MAINTRK</v>
      </c>
      <c r="F17" s="38">
        <f>InpC!F$174</f>
        <v>2</v>
      </c>
    </row>
    <row r="18" spans="1:39" s="19" customFormat="1" x14ac:dyDescent="0.25">
      <c r="A18" s="78"/>
      <c r="B18" s="78"/>
      <c r="C18" s="79"/>
      <c r="D18" s="147"/>
      <c r="E18" s="38" t="str">
        <f>InpC!E$175</f>
        <v>WDCODE</v>
      </c>
      <c r="F18" s="38">
        <f>InpC!F$175</f>
        <v>8</v>
      </c>
    </row>
    <row r="19" spans="1:39" s="19" customFormat="1" x14ac:dyDescent="0.25">
      <c r="A19" s="78"/>
      <c r="B19" s="78"/>
      <c r="C19" s="79"/>
      <c r="D19" s="147"/>
      <c r="E19" s="38" t="str">
        <f>InpC!E$176</f>
        <v>HWYCLASS</v>
      </c>
      <c r="F19" s="38">
        <f>InpC!F$176</f>
        <v>1</v>
      </c>
    </row>
    <row r="20" spans="1:39" s="19" customFormat="1" x14ac:dyDescent="0.25">
      <c r="A20" s="78"/>
      <c r="B20" s="78"/>
      <c r="C20" s="79"/>
      <c r="D20" s="147"/>
      <c r="E20" s="38" t="str">
        <f>InpC!E$178</f>
        <v>PCTTRUK - Montebello Blvd</v>
      </c>
      <c r="F20" s="38">
        <f>InpC!F$178</f>
        <v>0.08</v>
      </c>
    </row>
    <row r="21" spans="1:39" s="19" customFormat="1" x14ac:dyDescent="0.25">
      <c r="A21" s="78"/>
      <c r="B21" s="78"/>
      <c r="C21" s="79"/>
      <c r="D21" s="147"/>
      <c r="E21" s="38" t="str">
        <f>InpC!E$181</f>
        <v>HWYPVED</v>
      </c>
      <c r="F21" s="38">
        <f>InpC!F$181</f>
        <v>1</v>
      </c>
    </row>
    <row r="22" spans="1:39" s="19" customFormat="1" x14ac:dyDescent="0.25">
      <c r="A22" s="78"/>
      <c r="B22" s="78"/>
      <c r="C22" s="79"/>
      <c r="D22" s="147"/>
      <c r="E22" s="38" t="str">
        <f>InpC!E$182</f>
        <v>TRAFICLN</v>
      </c>
      <c r="F22" s="38">
        <f>InpC!F$182</f>
        <v>4</v>
      </c>
    </row>
    <row r="23" spans="1:39" s="19" customFormat="1" x14ac:dyDescent="0.25">
      <c r="A23" s="78"/>
      <c r="B23" s="78"/>
      <c r="C23" s="79"/>
      <c r="D23" s="147"/>
      <c r="E23" s="38" t="str">
        <f>InpC!E$183</f>
        <v>5 yrs Crash</v>
      </c>
      <c r="F23" s="38">
        <f>InpC!F$183</f>
        <v>2</v>
      </c>
    </row>
    <row r="24" spans="1:39" s="19" customFormat="1" x14ac:dyDescent="0.25">
      <c r="A24" s="78"/>
      <c r="B24" s="78"/>
      <c r="C24" s="79"/>
      <c r="D24" s="147"/>
      <c r="E24" s="38" t="str">
        <f>InpV!E$48</f>
        <v>DAYTHRU - Medium</v>
      </c>
      <c r="F24" s="38">
        <f>InpV!F$48</f>
        <v>0</v>
      </c>
      <c r="G24" s="38" t="str">
        <f>InpV!G$48</f>
        <v>trains</v>
      </c>
      <c r="H24" s="38">
        <f>InpV!H$48</f>
        <v>0</v>
      </c>
      <c r="I24" s="38">
        <f>InpV!I$48</f>
        <v>0</v>
      </c>
      <c r="J24" s="38">
        <f>InpV!J$48</f>
        <v>20</v>
      </c>
      <c r="K24" s="38">
        <f>InpV!K$48</f>
        <v>20</v>
      </c>
      <c r="L24" s="38">
        <f>InpV!L$48</f>
        <v>20.606060606060606</v>
      </c>
      <c r="M24" s="38">
        <f>InpV!M$48</f>
        <v>21.212121212121215</v>
      </c>
      <c r="N24" s="38">
        <f>InpV!N$48</f>
        <v>21.818181818181817</v>
      </c>
      <c r="O24" s="38">
        <f>InpV!O$48</f>
        <v>22.407272727272723</v>
      </c>
      <c r="P24" s="38">
        <f>InpV!P$48</f>
        <v>23.012269090909083</v>
      </c>
      <c r="Q24" s="38">
        <f>InpV!Q$48</f>
        <v>23.633600356363626</v>
      </c>
      <c r="R24" s="38">
        <f>InpV!R$48</f>
        <v>24.271707565985444</v>
      </c>
      <c r="S24" s="38">
        <f>InpV!S$48</f>
        <v>24.927043670267047</v>
      </c>
      <c r="T24" s="38">
        <f>InpV!T$48</f>
        <v>25.600073849364257</v>
      </c>
      <c r="U24" s="38">
        <f>InpV!U$48</f>
        <v>26.29127584329709</v>
      </c>
      <c r="V24" s="38">
        <f>InpV!V$48</f>
        <v>27.001140291066108</v>
      </c>
      <c r="W24" s="38">
        <f>InpV!W$48</f>
        <v>27.73017107892489</v>
      </c>
      <c r="X24" s="38">
        <f>InpV!X$48</f>
        <v>28.478885698055858</v>
      </c>
      <c r="Y24" s="38">
        <f>InpV!Y$48</f>
        <v>29.247815611903363</v>
      </c>
      <c r="Z24" s="38">
        <f>InpV!Z$48</f>
        <v>30.037506633424751</v>
      </c>
      <c r="AA24" s="38">
        <f>InpV!AA$48</f>
        <v>30.848519312527216</v>
      </c>
      <c r="AB24" s="38">
        <f>InpV!AB$48</f>
        <v>31.681429333965447</v>
      </c>
      <c r="AC24" s="38">
        <f>InpV!AC$48</f>
        <v>32.536827925982507</v>
      </c>
      <c r="AD24" s="38">
        <f>InpV!AD$48</f>
        <v>33.415322279984032</v>
      </c>
      <c r="AE24" s="38">
        <f>InpV!AE$48</f>
        <v>34.3175359815436</v>
      </c>
      <c r="AF24" s="38">
        <f>InpV!AF$48</f>
        <v>35.244109453045269</v>
      </c>
      <c r="AG24" s="38">
        <f>InpV!AG$48</f>
        <v>36.195700408277489</v>
      </c>
      <c r="AH24" s="38">
        <f>InpV!AH$48</f>
        <v>37.17298431930098</v>
      </c>
      <c r="AI24" s="38">
        <f>InpV!AI$48</f>
        <v>38.176654895922105</v>
      </c>
      <c r="AJ24" s="38">
        <f>InpV!AJ$48</f>
        <v>39.207424578111997</v>
      </c>
      <c r="AK24" s="38">
        <f>InpV!AK$48</f>
        <v>40.207424578111997</v>
      </c>
      <c r="AL24" s="38">
        <f>InpV!AL$48</f>
        <v>41.207424578111997</v>
      </c>
      <c r="AM24" s="38">
        <f>InpV!AM$48</f>
        <v>42.207424578111997</v>
      </c>
    </row>
    <row r="25" spans="1:39" s="19" customFormat="1" x14ac:dyDescent="0.25">
      <c r="A25" s="78"/>
      <c r="B25" s="78"/>
      <c r="C25" s="79"/>
      <c r="D25" s="147"/>
      <c r="E25" s="38" t="str">
        <f>InpV!E$40</f>
        <v>TOTALTRN - Medium</v>
      </c>
      <c r="F25" s="38">
        <f>InpV!F$40</f>
        <v>0</v>
      </c>
      <c r="G25" s="38" t="str">
        <f>InpV!G$40</f>
        <v>trains</v>
      </c>
      <c r="H25" s="38">
        <f>InpV!H$40</f>
        <v>0</v>
      </c>
      <c r="I25" s="38">
        <f>InpV!I$40</f>
        <v>0</v>
      </c>
      <c r="J25" s="38">
        <f>InpV!J$40</f>
        <v>44</v>
      </c>
      <c r="K25" s="38">
        <f>InpV!K$40</f>
        <v>44</v>
      </c>
      <c r="L25" s="38">
        <f>InpV!L$40</f>
        <v>45.333333333333336</v>
      </c>
      <c r="M25" s="38">
        <f>InpV!M$40</f>
        <v>46.666666666666671</v>
      </c>
      <c r="N25" s="38">
        <f>InpV!N$40</f>
        <v>48</v>
      </c>
      <c r="O25" s="38">
        <f>InpV!O$40</f>
        <v>49.295999999999992</v>
      </c>
      <c r="P25" s="38">
        <f>InpV!P$40</f>
        <v>50.626991999999987</v>
      </c>
      <c r="Q25" s="38">
        <f>InpV!Q$40</f>
        <v>51.993920783999982</v>
      </c>
      <c r="R25" s="38">
        <f>InpV!R$40</f>
        <v>53.397756645167981</v>
      </c>
      <c r="S25" s="38">
        <f>InpV!S$40</f>
        <v>54.839496074587508</v>
      </c>
      <c r="T25" s="38">
        <f>InpV!T$40</f>
        <v>56.320162468601367</v>
      </c>
      <c r="U25" s="38">
        <f>InpV!U$40</f>
        <v>57.840806855253597</v>
      </c>
      <c r="V25" s="38">
        <f>InpV!V$40</f>
        <v>59.402508640345438</v>
      </c>
      <c r="W25" s="38">
        <f>InpV!W$40</f>
        <v>61.006376373634758</v>
      </c>
      <c r="X25" s="38">
        <f>InpV!X$40</f>
        <v>62.653548535722891</v>
      </c>
      <c r="Y25" s="38">
        <f>InpV!Y$40</f>
        <v>64.345194346187398</v>
      </c>
      <c r="Z25" s="38">
        <f>InpV!Z$40</f>
        <v>66.082514593534455</v>
      </c>
      <c r="AA25" s="38">
        <f>InpV!AA$40</f>
        <v>67.866742487559875</v>
      </c>
      <c r="AB25" s="38">
        <f>InpV!AB$40</f>
        <v>69.699144534723985</v>
      </c>
      <c r="AC25" s="38">
        <f>InpV!AC$40</f>
        <v>71.581021437161525</v>
      </c>
      <c r="AD25" s="38">
        <f>InpV!AD$40</f>
        <v>73.513709015964878</v>
      </c>
      <c r="AE25" s="38">
        <f>InpV!AE$40</f>
        <v>75.498579159395916</v>
      </c>
      <c r="AF25" s="38">
        <f>InpV!AF$40</f>
        <v>77.5370407966996</v>
      </c>
      <c r="AG25" s="38">
        <f>InpV!AG$40</f>
        <v>79.630540898210484</v>
      </c>
      <c r="AH25" s="38">
        <f>InpV!AH$40</f>
        <v>81.780565502462153</v>
      </c>
      <c r="AI25" s="38">
        <f>InpV!AI$40</f>
        <v>83.988640771028628</v>
      </c>
      <c r="AJ25" s="38">
        <f>InpV!AJ$40</f>
        <v>86.256334071846396</v>
      </c>
      <c r="AK25" s="38">
        <f>InpV!AK$40</f>
        <v>87.256334071846396</v>
      </c>
      <c r="AL25" s="38">
        <f>InpV!AL$40</f>
        <v>88.256334071846396</v>
      </c>
      <c r="AM25" s="38">
        <f>InpV!AM$40</f>
        <v>89.256334071846396</v>
      </c>
    </row>
    <row r="26" spans="1:39" s="19" customFormat="1" x14ac:dyDescent="0.25">
      <c r="A26" s="78"/>
      <c r="B26" s="78"/>
      <c r="C26" s="79"/>
      <c r="D26" s="147"/>
      <c r="E26" s="38" t="str">
        <f>InpV!E$56</f>
        <v>TOTALSWT - Medium</v>
      </c>
      <c r="F26" s="38">
        <f>InpV!F$56</f>
        <v>0</v>
      </c>
      <c r="G26" s="38" t="str">
        <f>InpV!G$56</f>
        <v>trains</v>
      </c>
      <c r="H26" s="38">
        <f>InpV!H$56</f>
        <v>0</v>
      </c>
      <c r="I26" s="38">
        <f>InpV!I$56</f>
        <v>0</v>
      </c>
      <c r="J26" s="38">
        <f>InpV!J$56</f>
        <v>4</v>
      </c>
      <c r="K26" s="38">
        <f>InpV!K$56</f>
        <v>8.8000000000000007</v>
      </c>
      <c r="L26" s="38">
        <f>InpV!L$56</f>
        <v>9.0666666666666682</v>
      </c>
      <c r="M26" s="38">
        <f>InpV!M$56</f>
        <v>9.3333333333333339</v>
      </c>
      <c r="N26" s="38">
        <f>InpV!N$56</f>
        <v>9.6000000000000014</v>
      </c>
      <c r="O26" s="38">
        <f>InpV!O$56</f>
        <v>9.8591999999999995</v>
      </c>
      <c r="P26" s="38">
        <f>InpV!P$56</f>
        <v>10.125398399999998</v>
      </c>
      <c r="Q26" s="38">
        <f>InpV!Q$56</f>
        <v>10.398784156799998</v>
      </c>
      <c r="R26" s="38">
        <f>InpV!R$56</f>
        <v>10.679551329033597</v>
      </c>
      <c r="S26" s="38">
        <f>InpV!S$56</f>
        <v>10.967899214917502</v>
      </c>
      <c r="T26" s="38">
        <f>InpV!T$56</f>
        <v>11.264032493720274</v>
      </c>
      <c r="U26" s="38">
        <f>InpV!U$56</f>
        <v>11.568161371050721</v>
      </c>
      <c r="V26" s="38">
        <f>InpV!V$56</f>
        <v>11.880501728069088</v>
      </c>
      <c r="W26" s="38">
        <f>InpV!W$56</f>
        <v>12.201275274726953</v>
      </c>
      <c r="X26" s="38">
        <f>InpV!X$56</f>
        <v>12.530709707144579</v>
      </c>
      <c r="Y26" s="38">
        <f>InpV!Y$56</f>
        <v>12.86903886923748</v>
      </c>
      <c r="Z26" s="38">
        <f>InpV!Z$56</f>
        <v>13.216502918706892</v>
      </c>
      <c r="AA26" s="38">
        <f>InpV!AA$56</f>
        <v>13.573348497511976</v>
      </c>
      <c r="AB26" s="38">
        <f>InpV!AB$56</f>
        <v>13.939828906944797</v>
      </c>
      <c r="AC26" s="38">
        <f>InpV!AC$56</f>
        <v>14.316204287432306</v>
      </c>
      <c r="AD26" s="38">
        <f>InpV!AD$56</f>
        <v>14.702741803192977</v>
      </c>
      <c r="AE26" s="38">
        <f>InpV!AE$56</f>
        <v>15.099715831879184</v>
      </c>
      <c r="AF26" s="38">
        <f>InpV!AF$56</f>
        <v>15.507408159339921</v>
      </c>
      <c r="AG26" s="38">
        <f>InpV!AG$56</f>
        <v>15.926108179642098</v>
      </c>
      <c r="AH26" s="38">
        <f>InpV!AH$56</f>
        <v>16.356113100492433</v>
      </c>
      <c r="AI26" s="38">
        <f>InpV!AI$56</f>
        <v>16.797728154205725</v>
      </c>
      <c r="AJ26" s="38">
        <f>InpV!AJ$56</f>
        <v>17.251266814369281</v>
      </c>
      <c r="AK26" s="38">
        <f>InpV!AK$56</f>
        <v>18.251266814369298</v>
      </c>
      <c r="AL26" s="38">
        <f>InpV!AL$56</f>
        <v>19.251266814369298</v>
      </c>
      <c r="AM26" s="38">
        <f>InpV!AM$56</f>
        <v>20.251266814369298</v>
      </c>
    </row>
    <row r="27" spans="1:39" s="19" customFormat="1" x14ac:dyDescent="0.25">
      <c r="A27" s="78"/>
      <c r="B27" s="78"/>
      <c r="C27" s="79"/>
      <c r="D27" s="147"/>
      <c r="E27" s="38" t="str">
        <f>InpV!E$12</f>
        <v>AADT - Montebello Blvd - Auto</v>
      </c>
      <c r="F27" s="38">
        <f>InpV!F$12</f>
        <v>0</v>
      </c>
      <c r="G27" s="38" t="str">
        <f>InpV!G$12</f>
        <v>veh</v>
      </c>
      <c r="H27" s="38">
        <f>InpV!H$12</f>
        <v>574926.029094839</v>
      </c>
      <c r="I27" s="38">
        <f>InpV!I$12</f>
        <v>0</v>
      </c>
      <c r="J27" s="38">
        <f>InpV!J$12</f>
        <v>19496.652428727528</v>
      </c>
      <c r="K27" s="38">
        <f>InpV!K$12</f>
        <v>19627.280000000002</v>
      </c>
      <c r="L27" s="38">
        <f>InpV!L$12</f>
        <v>19758.782776</v>
      </c>
      <c r="M27" s="38">
        <f>InpV!M$12</f>
        <v>19891.166620599201</v>
      </c>
      <c r="N27" s="38">
        <f>InpV!N$12</f>
        <v>20024.437436957214</v>
      </c>
      <c r="O27" s="38">
        <f>InpV!O$12</f>
        <v>20158.601167784826</v>
      </c>
      <c r="P27" s="38">
        <f>InpV!P$12</f>
        <v>20293.66379560898</v>
      </c>
      <c r="Q27" s="38">
        <f>InpV!Q$12</f>
        <v>20429.63134303956</v>
      </c>
      <c r="R27" s="38">
        <f>InpV!R$12</f>
        <v>20566.509873037925</v>
      </c>
      <c r="S27" s="38">
        <f>InpV!S$12</f>
        <v>20704.305489187274</v>
      </c>
      <c r="T27" s="38">
        <f>InpV!T$12</f>
        <v>20843.02433596483</v>
      </c>
      <c r="U27" s="38">
        <f>InpV!U$12</f>
        <v>20982.672599015794</v>
      </c>
      <c r="V27" s="38">
        <f>InpV!V$12</f>
        <v>21123.256505429199</v>
      </c>
      <c r="W27" s="38">
        <f>InpV!W$12</f>
        <v>21264.782324015574</v>
      </c>
      <c r="X27" s="38">
        <f>InpV!X$12</f>
        <v>21407.256365586476</v>
      </c>
      <c r="Y27" s="38">
        <f>InpV!Y$12</f>
        <v>21550.684983235904</v>
      </c>
      <c r="Z27" s="38">
        <f>InpV!Z$12</f>
        <v>21695.074572623584</v>
      </c>
      <c r="AA27" s="38">
        <f>InpV!AA$12</f>
        <v>21840.43157226016</v>
      </c>
      <c r="AB27" s="38">
        <f>InpV!AB$12</f>
        <v>21986.762463794301</v>
      </c>
      <c r="AC27" s="38">
        <f>InpV!AC$12</f>
        <v>22134.073772301719</v>
      </c>
      <c r="AD27" s="38">
        <f>InpV!AD$12</f>
        <v>22282.372066576139</v>
      </c>
      <c r="AE27" s="38">
        <f>InpV!AE$12</f>
        <v>22431.6639594222</v>
      </c>
      <c r="AF27" s="38">
        <f>InpV!AF$12</f>
        <v>22581.956107950326</v>
      </c>
      <c r="AG27" s="38">
        <f>InpV!AG$12</f>
        <v>22733.255213873592</v>
      </c>
      <c r="AH27" s="38">
        <f>InpV!AH$12</f>
        <v>22885.568023806543</v>
      </c>
      <c r="AI27" s="38">
        <f>InpV!AI$12</f>
        <v>23038.901329566044</v>
      </c>
      <c r="AJ27" s="38">
        <f>InpV!AJ$12</f>
        <v>23193.261968474137</v>
      </c>
      <c r="AK27" s="38">
        <f>InpV!AK$12</f>
        <v>23348.65682366291</v>
      </c>
      <c r="AL27" s="38">
        <f>InpV!AL$12</f>
        <v>23505.092824381449</v>
      </c>
      <c r="AM27" s="38">
        <f>InpV!AM$12</f>
        <v>23662.576946304802</v>
      </c>
    </row>
    <row r="28" spans="1:39" s="18" customFormat="1" x14ac:dyDescent="0.25">
      <c r="A28" s="2"/>
      <c r="B28" s="2"/>
      <c r="C28" s="3"/>
      <c r="D28" s="131"/>
      <c r="E28" s="45"/>
    </row>
    <row r="29" spans="1:39" customFormat="1" x14ac:dyDescent="0.25">
      <c r="A29" s="2"/>
      <c r="B29" s="2" t="s">
        <v>61</v>
      </c>
      <c r="C29" s="3"/>
      <c r="D29" s="131"/>
    </row>
    <row r="30" spans="1:39" customFormat="1" x14ac:dyDescent="0.25">
      <c r="A30" s="2"/>
      <c r="B30" s="2"/>
      <c r="C30" s="3"/>
      <c r="D30" s="131"/>
    </row>
    <row r="31" spans="1:39" customFormat="1" x14ac:dyDescent="0.25">
      <c r="A31" s="2"/>
      <c r="B31" s="2"/>
      <c r="C31" s="3" t="s">
        <v>62</v>
      </c>
      <c r="D31" s="131"/>
    </row>
    <row r="32" spans="1:39" customFormat="1" x14ac:dyDescent="0.25">
      <c r="A32" s="2"/>
      <c r="B32" s="2"/>
      <c r="C32" s="3"/>
      <c r="D32" s="131"/>
      <c r="E32" s="45" t="s">
        <v>269</v>
      </c>
      <c r="F32" s="46">
        <f>IF(OR($F18=6,$F18=7),0.003646,IF(OR($F18=8,$F18=9),0.001088,0.002268))</f>
        <v>1.088E-3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1:39" customFormat="1" x14ac:dyDescent="0.25">
      <c r="A33" s="2"/>
      <c r="B33" s="2"/>
      <c r="C33" s="3"/>
      <c r="D33" s="131"/>
      <c r="E33" s="45" t="s">
        <v>270</v>
      </c>
      <c r="J33" s="46">
        <f>((J27*J25+0.2)/0.2)^IF(OR($F18=6,$F18=7),0.2953,IF(OR($F18=8,$F18=9),0.3116,0.3334))</f>
        <v>116.58709746777424</v>
      </c>
      <c r="K33" s="46">
        <f t="shared" ref="K33:AJ33" si="0">((K27*K25+0.2)/0.2)^IF(OR($F18=6,$F18=7),0.2953,IF(OR($F18=8,$F18=9),0.3116,0.3334))</f>
        <v>116.82993941624352</v>
      </c>
      <c r="L33" s="46">
        <f>((L27*L25+0.2)/0.2)^IF(OR($F18=6,$F18=7),0.2953,IF(OR($F18=8,$F18=9),0.3116,0.3334))</f>
        <v>118.16740507019436</v>
      </c>
      <c r="M33" s="46">
        <f t="shared" si="0"/>
        <v>119.48795572605175</v>
      </c>
      <c r="N33" s="46">
        <f t="shared" si="0"/>
        <v>120.79252175385227</v>
      </c>
      <c r="O33" s="46">
        <f t="shared" si="0"/>
        <v>122.05316864386428</v>
      </c>
      <c r="P33" s="46">
        <f t="shared" si="0"/>
        <v>123.32697223923772</v>
      </c>
      <c r="Q33" s="46">
        <f t="shared" si="0"/>
        <v>124.61406984935844</v>
      </c>
      <c r="R33" s="46">
        <f t="shared" si="0"/>
        <v>125.91460021664058</v>
      </c>
      <c r="S33" s="46">
        <f t="shared" si="0"/>
        <v>127.22870353148144</v>
      </c>
      <c r="T33" s="46">
        <f t="shared" si="0"/>
        <v>128.55652144737402</v>
      </c>
      <c r="U33" s="46">
        <f t="shared" si="0"/>
        <v>129.89819709617566</v>
      </c>
      <c r="V33" s="46">
        <f t="shared" si="0"/>
        <v>131.25387510353784</v>
      </c>
      <c r="W33" s="46">
        <f t="shared" si="0"/>
        <v>132.62370160449535</v>
      </c>
      <c r="X33" s="46">
        <f t="shared" si="0"/>
        <v>134.00782425921881</v>
      </c>
      <c r="Y33" s="46">
        <f t="shared" si="0"/>
        <v>135.40639226893234</v>
      </c>
      <c r="Z33" s="46">
        <f t="shared" si="0"/>
        <v>136.81955639199592</v>
      </c>
      <c r="AA33" s="46">
        <f t="shared" si="0"/>
        <v>138.24746896015671</v>
      </c>
      <c r="AB33" s="46">
        <f t="shared" si="0"/>
        <v>139.69028389496944</v>
      </c>
      <c r="AC33" s="46">
        <f t="shared" si="0"/>
        <v>141.14815672438851</v>
      </c>
      <c r="AD33" s="46">
        <f t="shared" si="0"/>
        <v>142.62124459953284</v>
      </c>
      <c r="AE33" s="46">
        <f t="shared" si="0"/>
        <v>144.1097063116259</v>
      </c>
      <c r="AF33" s="46">
        <f t="shared" si="0"/>
        <v>145.61370230911319</v>
      </c>
      <c r="AG33" s="46">
        <f t="shared" si="0"/>
        <v>147.13339471495686</v>
      </c>
      <c r="AH33" s="46">
        <f t="shared" si="0"/>
        <v>148.66894734411204</v>
      </c>
      <c r="AI33" s="46">
        <f t="shared" si="0"/>
        <v>150.2205257211852</v>
      </c>
      <c r="AJ33" s="46">
        <f t="shared" si="0"/>
        <v>151.78829709827733</v>
      </c>
      <c r="AK33" s="46">
        <f t="shared" ref="AK33:AL33" si="1">((AK27*AK25+0.2)/0.2)^IF(OR($F18=6,$F18=7),0.2953,IF(OR($F18=8,$F18=9),0.3116,0.3334))</f>
        <v>152.65175756263815</v>
      </c>
      <c r="AL33" s="46">
        <f t="shared" si="1"/>
        <v>153.51384658646342</v>
      </c>
      <c r="AM33" s="46">
        <f t="shared" ref="AM33" si="2">((AM27*AM25+0.2)/0.2)^IF(OR($F18=6,$F18=7),0.2953,IF(OR($F18=8,$F18=9),0.3116,0.3334))</f>
        <v>154.37462803885097</v>
      </c>
    </row>
    <row r="34" spans="1:39" customFormat="1" x14ac:dyDescent="0.25">
      <c r="A34" s="2"/>
      <c r="B34" s="2"/>
      <c r="C34" s="3"/>
      <c r="D34" s="131"/>
      <c r="E34" s="45" t="s">
        <v>271</v>
      </c>
      <c r="F34" s="47">
        <f>IF(OR($F18=6,$F18=7),EXP(0.1088*$F17),IF(OR($F18=8,$F18=9),EXP(0.2912*$F17),EXP(0.2094*$F17)))</f>
        <v>1.7903300708920569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</row>
    <row r="35" spans="1:39" customFormat="1" x14ac:dyDescent="0.25">
      <c r="A35" s="2"/>
      <c r="B35" s="2"/>
      <c r="C35" s="3"/>
      <c r="D35" s="131"/>
      <c r="E35" s="45" t="s">
        <v>272</v>
      </c>
      <c r="F35" s="48">
        <v>1</v>
      </c>
    </row>
    <row r="36" spans="1:39" customFormat="1" x14ac:dyDescent="0.25">
      <c r="A36" s="2"/>
      <c r="B36" s="2"/>
      <c r="C36" s="3"/>
      <c r="D36" s="131"/>
      <c r="E36" s="45" t="s">
        <v>273</v>
      </c>
      <c r="F36" s="48">
        <v>1</v>
      </c>
    </row>
    <row r="37" spans="1:39" customFormat="1" x14ac:dyDescent="0.25">
      <c r="A37" s="2"/>
      <c r="B37" s="2"/>
      <c r="C37" s="3"/>
      <c r="D37" s="131"/>
      <c r="E37" s="45" t="s">
        <v>274</v>
      </c>
      <c r="F37" s="48">
        <v>1</v>
      </c>
    </row>
    <row r="38" spans="1:39" customFormat="1" x14ac:dyDescent="0.25">
      <c r="A38" s="2"/>
      <c r="B38" s="2"/>
      <c r="C38" s="3"/>
      <c r="D38" s="131"/>
      <c r="E38" s="45" t="s">
        <v>275</v>
      </c>
      <c r="F38" s="48">
        <v>1</v>
      </c>
    </row>
    <row r="39" spans="1:39" customFormat="1" x14ac:dyDescent="0.25">
      <c r="A39" s="2"/>
      <c r="B39" s="2"/>
      <c r="C39" s="3"/>
      <c r="D39" s="131"/>
      <c r="E39" s="45" t="s">
        <v>276</v>
      </c>
      <c r="F39" s="47">
        <f>IF(OR($F18=6,$F18=7),EXP(0.138*($F22-1)),IF(OR($F18=8,$F18=9),EXP(0.1036*($F22-1)),1))</f>
        <v>1.364516290635889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  <row r="40" spans="1:39" customFormat="1" x14ac:dyDescent="0.25">
      <c r="A40" s="2"/>
      <c r="B40" s="2"/>
      <c r="C40" s="3"/>
      <c r="D40" s="131"/>
      <c r="E40" s="45" t="s">
        <v>277</v>
      </c>
      <c r="F40" s="47" t="str">
        <f>IF(OR($F18=6,$F18=7),"FL",IF(OR($F18=8,$F18=9),"GT","PS"))</f>
        <v>GT</v>
      </c>
    </row>
    <row r="41" spans="1:39" s="89" customFormat="1" x14ac:dyDescent="0.25">
      <c r="A41" s="127"/>
      <c r="B41" s="127"/>
      <c r="C41" s="128"/>
      <c r="D41" s="158"/>
      <c r="E41" s="89" t="s">
        <v>278</v>
      </c>
      <c r="J41" s="89">
        <f>$F32*J33*$F34*$F35*$F36*$F37*$F38*$F39</f>
        <v>0.30987833721874986</v>
      </c>
      <c r="K41" s="89">
        <f t="shared" ref="K41:AJ41" si="3">$F32*K33*$F34*$F35*$F36*$F37*$F38*$F39</f>
        <v>0.31052378993893115</v>
      </c>
      <c r="L41" s="89">
        <f t="shared" si="3"/>
        <v>0.31407865700342796</v>
      </c>
      <c r="M41" s="89">
        <f t="shared" si="3"/>
        <v>0.31758856547819148</v>
      </c>
      <c r="N41" s="89">
        <f t="shared" si="3"/>
        <v>0.32105598820563891</v>
      </c>
      <c r="O41" s="89">
        <f t="shared" si="3"/>
        <v>0.3244066776951417</v>
      </c>
      <c r="P41" s="89">
        <f t="shared" si="3"/>
        <v>0.32779233656006623</v>
      </c>
      <c r="Q41" s="89">
        <f t="shared" si="3"/>
        <v>0.33121332975678491</v>
      </c>
      <c r="R41" s="89">
        <f t="shared" si="3"/>
        <v>0.33467002605053459</v>
      </c>
      <c r="S41" s="89">
        <f t="shared" si="3"/>
        <v>0.33816279805516475</v>
      </c>
      <c r="T41" s="89">
        <f t="shared" si="3"/>
        <v>0.34169202227330597</v>
      </c>
      <c r="U41" s="89">
        <f t="shared" si="3"/>
        <v>0.34525807913695211</v>
      </c>
      <c r="V41" s="89">
        <f t="shared" si="3"/>
        <v>0.3488613530484716</v>
      </c>
      <c r="W41" s="89">
        <f t="shared" si="3"/>
        <v>0.35250223242204237</v>
      </c>
      <c r="X41" s="89">
        <f t="shared" si="3"/>
        <v>0.35618110972551975</v>
      </c>
      <c r="Y41" s="89">
        <f t="shared" si="3"/>
        <v>0.3598983815227455</v>
      </c>
      <c r="Z41" s="89">
        <f t="shared" si="3"/>
        <v>0.36365444851629231</v>
      </c>
      <c r="AA41" s="89">
        <f t="shared" si="3"/>
        <v>0.36744971559065898</v>
      </c>
      <c r="AB41" s="89">
        <f t="shared" si="3"/>
        <v>0.37128459185591406</v>
      </c>
      <c r="AC41" s="89">
        <f t="shared" si="3"/>
        <v>0.37515949069179644</v>
      </c>
      <c r="AD41" s="89">
        <f t="shared" si="3"/>
        <v>0.37907482979227447</v>
      </c>
      <c r="AE41" s="89">
        <f t="shared" si="3"/>
        <v>0.3830310312105718</v>
      </c>
      <c r="AF41" s="89">
        <f t="shared" si="3"/>
        <v>0.38702852140466332</v>
      </c>
      <c r="AG41" s="89">
        <f t="shared" si="3"/>
        <v>0.39106773128324318</v>
      </c>
      <c r="AH41" s="89">
        <f t="shared" si="3"/>
        <v>0.3951490962521757</v>
      </c>
      <c r="AI41" s="89">
        <f t="shared" si="3"/>
        <v>0.39927305626142878</v>
      </c>
      <c r="AJ41" s="89">
        <f t="shared" si="3"/>
        <v>0.40344005585250053</v>
      </c>
      <c r="AK41" s="89">
        <f t="shared" ref="AK41:AL41" si="4">$F32*AK33*$F34*$F35*$F36*$F37*$F38*$F39</f>
        <v>0.40573505846223806</v>
      </c>
      <c r="AL41" s="89">
        <f t="shared" si="4"/>
        <v>0.40802641590263872</v>
      </c>
      <c r="AM41" s="89">
        <f t="shared" ref="AM41" si="5">$F32*AM33*$F34*$F35*$F36*$F37*$F38*$F39</f>
        <v>0.41031429793219459</v>
      </c>
    </row>
    <row r="42" spans="1:39" customFormat="1" x14ac:dyDescent="0.25">
      <c r="A42" s="2"/>
      <c r="B42" s="2"/>
      <c r="C42" s="3"/>
      <c r="D42" s="131"/>
      <c r="E42" s="45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</row>
    <row r="43" spans="1:39" customFormat="1" x14ac:dyDescent="0.25">
      <c r="A43" s="2"/>
      <c r="B43" s="2"/>
      <c r="C43" s="3" t="s">
        <v>63</v>
      </c>
      <c r="D43" s="131"/>
      <c r="E43" s="45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</row>
    <row r="44" spans="1:39" s="89" customFormat="1" x14ac:dyDescent="0.25">
      <c r="A44" s="127"/>
      <c r="B44" s="127"/>
      <c r="C44" s="128"/>
      <c r="D44" s="158"/>
      <c r="E44" s="89" t="str">
        <f>"AF - "&amp;A7</f>
        <v>AF - Montebello Blvd</v>
      </c>
      <c r="J44" s="89">
        <f>IF($F40="PS",0.4613,IF($F40="FL",0.2918,0.4614))</f>
        <v>0.46139999999999998</v>
      </c>
      <c r="K44" s="89">
        <f t="shared" ref="K44:AJ44" si="6">IF($F40="PS",0.4613,IF($F40="FL",0.2918,0.4614))</f>
        <v>0.46139999999999998</v>
      </c>
      <c r="L44" s="89">
        <f t="shared" si="6"/>
        <v>0.46139999999999998</v>
      </c>
      <c r="M44" s="89">
        <f t="shared" si="6"/>
        <v>0.46139999999999998</v>
      </c>
      <c r="N44" s="89">
        <f t="shared" si="6"/>
        <v>0.46139999999999998</v>
      </c>
      <c r="O44" s="89">
        <f t="shared" si="6"/>
        <v>0.46139999999999998</v>
      </c>
      <c r="P44" s="89">
        <f t="shared" si="6"/>
        <v>0.46139999999999998</v>
      </c>
      <c r="Q44" s="89">
        <f t="shared" si="6"/>
        <v>0.46139999999999998</v>
      </c>
      <c r="R44" s="89">
        <f t="shared" si="6"/>
        <v>0.46139999999999998</v>
      </c>
      <c r="S44" s="89">
        <f t="shared" si="6"/>
        <v>0.46139999999999998</v>
      </c>
      <c r="T44" s="89">
        <f t="shared" si="6"/>
        <v>0.46139999999999998</v>
      </c>
      <c r="U44" s="89">
        <f t="shared" si="6"/>
        <v>0.46139999999999998</v>
      </c>
      <c r="V44" s="89">
        <f t="shared" si="6"/>
        <v>0.46139999999999998</v>
      </c>
      <c r="W44" s="89">
        <f t="shared" si="6"/>
        <v>0.46139999999999998</v>
      </c>
      <c r="X44" s="89">
        <f t="shared" si="6"/>
        <v>0.46139999999999998</v>
      </c>
      <c r="Y44" s="89">
        <f t="shared" si="6"/>
        <v>0.46139999999999998</v>
      </c>
      <c r="Z44" s="89">
        <f t="shared" si="6"/>
        <v>0.46139999999999998</v>
      </c>
      <c r="AA44" s="89">
        <f t="shared" si="6"/>
        <v>0.46139999999999998</v>
      </c>
      <c r="AB44" s="89">
        <f t="shared" si="6"/>
        <v>0.46139999999999998</v>
      </c>
      <c r="AC44" s="89">
        <f t="shared" si="6"/>
        <v>0.46139999999999998</v>
      </c>
      <c r="AD44" s="89">
        <f t="shared" si="6"/>
        <v>0.46139999999999998</v>
      </c>
      <c r="AE44" s="89">
        <f t="shared" si="6"/>
        <v>0.46139999999999998</v>
      </c>
      <c r="AF44" s="89">
        <f t="shared" si="6"/>
        <v>0.46139999999999998</v>
      </c>
      <c r="AG44" s="89">
        <f t="shared" si="6"/>
        <v>0.46139999999999998</v>
      </c>
      <c r="AH44" s="89">
        <f t="shared" si="6"/>
        <v>0.46139999999999998</v>
      </c>
      <c r="AI44" s="89">
        <f t="shared" si="6"/>
        <v>0.46139999999999998</v>
      </c>
      <c r="AJ44" s="89">
        <f t="shared" si="6"/>
        <v>0.46139999999999998</v>
      </c>
      <c r="AK44" s="89">
        <f t="shared" ref="AK44:AL44" si="7">IF($F40="PS",0.4613,IF($F40="FL",0.2918,0.4614))</f>
        <v>0.46139999999999998</v>
      </c>
      <c r="AL44" s="89">
        <f t="shared" si="7"/>
        <v>0.46139999999999998</v>
      </c>
      <c r="AM44" s="89">
        <f t="shared" ref="AM44" si="8">IF($F40="PS",0.4613,IF($F40="FL",0.2918,0.4614))</f>
        <v>0.46139999999999998</v>
      </c>
    </row>
    <row r="45" spans="1:39" s="89" customFormat="1" x14ac:dyDescent="0.25">
      <c r="A45" s="127"/>
      <c r="B45" s="127"/>
      <c r="C45" s="128"/>
      <c r="D45" s="158"/>
      <c r="E45" s="89" t="str">
        <f>"B - "&amp;A7</f>
        <v>B - Montebello Blvd</v>
      </c>
      <c r="J45" s="89">
        <f>(1/(0.05 + J41))/((1/(0.05 + J41))+5)*J41 + (5/((1/(0.05 + J41))+5))*($F23/5)</f>
        <v>0.36780669770902796</v>
      </c>
      <c r="K45" s="89">
        <f t="shared" ref="K45:AJ45" si="9">(1/(0.05 + K41))/((1/(0.05 + K41))+5)*K41 + (5/((1/(0.05 + K41))+5))*($F23/5)</f>
        <v>0.36807407226343875</v>
      </c>
      <c r="L45" s="89">
        <f t="shared" si="9"/>
        <v>0.36953568729119635</v>
      </c>
      <c r="M45" s="89">
        <f t="shared" si="9"/>
        <v>0.37096085455760469</v>
      </c>
      <c r="N45" s="89">
        <f t="shared" si="9"/>
        <v>0.37235156852398404</v>
      </c>
      <c r="O45" s="89">
        <f t="shared" si="9"/>
        <v>0.37367951131481159</v>
      </c>
      <c r="P45" s="89">
        <f t="shared" si="9"/>
        <v>0.3750056693829385</v>
      </c>
      <c r="Q45" s="89">
        <f t="shared" si="9"/>
        <v>0.37632997499489573</v>
      </c>
      <c r="R45" s="89">
        <f t="shared" si="9"/>
        <v>0.37765236080571069</v>
      </c>
      <c r="S45" s="89">
        <f t="shared" si="9"/>
        <v>0.378972759872162</v>
      </c>
      <c r="T45" s="89">
        <f t="shared" si="9"/>
        <v>0.380291105665859</v>
      </c>
      <c r="U45" s="89">
        <f t="shared" si="9"/>
        <v>0.38160733208613762</v>
      </c>
      <c r="V45" s="89">
        <f t="shared" si="9"/>
        <v>0.38292137347277133</v>
      </c>
      <c r="W45" s="89">
        <f t="shared" si="9"/>
        <v>0.38423316461848855</v>
      </c>
      <c r="X45" s="89">
        <f t="shared" si="9"/>
        <v>0.38554264078129341</v>
      </c>
      <c r="Y45" s="89">
        <f t="shared" si="9"/>
        <v>0.38684973769658737</v>
      </c>
      <c r="Z45" s="89">
        <f t="shared" si="9"/>
        <v>0.38815439158908249</v>
      </c>
      <c r="AA45" s="89">
        <f t="shared" si="9"/>
        <v>0.38945653918450568</v>
      </c>
      <c r="AB45" s="89">
        <f t="shared" si="9"/>
        <v>0.39075611772108931</v>
      </c>
      <c r="AC45" s="89">
        <f t="shared" si="9"/>
        <v>0.39205306496084213</v>
      </c>
      <c r="AD45" s="89">
        <f t="shared" si="9"/>
        <v>0.39334731920059973</v>
      </c>
      <c r="AE45" s="89">
        <f t="shared" si="9"/>
        <v>0.39463881928284694</v>
      </c>
      <c r="AF45" s="89">
        <f t="shared" si="9"/>
        <v>0.39592750460631365</v>
      </c>
      <c r="AG45" s="89">
        <f t="shared" si="9"/>
        <v>0.39721331513633462</v>
      </c>
      <c r="AH45" s="89">
        <f t="shared" si="9"/>
        <v>0.39849619141497544</v>
      </c>
      <c r="AI45" s="89">
        <f t="shared" si="9"/>
        <v>0.39977607457091874</v>
      </c>
      <c r="AJ45" s="89">
        <f t="shared" si="9"/>
        <v>0.40105290632910851</v>
      </c>
      <c r="AK45" s="89">
        <f t="shared" ref="AK45:AL45" si="10">(1/(0.05 + AK41))/((1/(0.05 + AK41))+5)*AK41 + (5/((1/(0.05 + AK41))+5))*($F23/5)</f>
        <v>0.40174919989048241</v>
      </c>
      <c r="AL45" s="89">
        <f t="shared" si="10"/>
        <v>0.4024395421547412</v>
      </c>
      <c r="AM45" s="89">
        <f t="shared" ref="AM45" si="11">(1/(0.05 + AM41))/((1/(0.05 + AM41))+5)*AM41 + (5/((1/(0.05 + AM41))+5))*($F23/5)</f>
        <v>0.40312405712385579</v>
      </c>
    </row>
    <row r="46" spans="1:39" customFormat="1" x14ac:dyDescent="0.25">
      <c r="A46" s="2"/>
      <c r="B46" s="2"/>
      <c r="C46" s="3"/>
      <c r="D46" s="131"/>
      <c r="E46" s="45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</row>
    <row r="47" spans="1:39" customFormat="1" x14ac:dyDescent="0.25">
      <c r="A47" s="2"/>
      <c r="B47" s="2"/>
      <c r="C47" s="3"/>
      <c r="D47" s="131" t="s">
        <v>64</v>
      </c>
      <c r="E47" s="49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</row>
    <row r="48" spans="1:39" s="32" customFormat="1" x14ac:dyDescent="0.25">
      <c r="A48" s="2"/>
      <c r="B48" s="2"/>
      <c r="C48" s="3"/>
      <c r="D48" s="131"/>
      <c r="E48" s="54" t="str">
        <f>"Crash Probability - " &amp; A7</f>
        <v>Crash Probability - Montebello Blvd</v>
      </c>
      <c r="G48" s="160" t="s">
        <v>137</v>
      </c>
      <c r="J48" s="55">
        <f>J44*J45</f>
        <v>0.16970601032294549</v>
      </c>
      <c r="K48" s="55">
        <f t="shared" ref="K48:AJ48" si="12">K44*K45</f>
        <v>0.16982937694235062</v>
      </c>
      <c r="L48" s="55">
        <f t="shared" si="12"/>
        <v>0.17050376611615797</v>
      </c>
      <c r="M48" s="55">
        <f t="shared" si="12"/>
        <v>0.1711613382928788</v>
      </c>
      <c r="N48" s="55">
        <f t="shared" si="12"/>
        <v>0.17180301371696624</v>
      </c>
      <c r="O48" s="55">
        <f t="shared" si="12"/>
        <v>0.17241572652065407</v>
      </c>
      <c r="P48" s="55">
        <f t="shared" si="12"/>
        <v>0.17302761585328783</v>
      </c>
      <c r="Q48" s="55">
        <f t="shared" si="12"/>
        <v>0.17363865046264487</v>
      </c>
      <c r="R48" s="55">
        <f t="shared" si="12"/>
        <v>0.1742487992757549</v>
      </c>
      <c r="S48" s="55">
        <f t="shared" si="12"/>
        <v>0.17485803140501555</v>
      </c>
      <c r="T48" s="55">
        <f t="shared" si="12"/>
        <v>0.17546631615422734</v>
      </c>
      <c r="U48" s="55">
        <f t="shared" si="12"/>
        <v>0.17607362302454388</v>
      </c>
      <c r="V48" s="55">
        <f t="shared" si="12"/>
        <v>0.1766799217203367</v>
      </c>
      <c r="W48" s="55">
        <f t="shared" si="12"/>
        <v>0.17728518215497061</v>
      </c>
      <c r="X48" s="55">
        <f t="shared" si="12"/>
        <v>0.17788937445648878</v>
      </c>
      <c r="Y48" s="55">
        <f t="shared" si="12"/>
        <v>0.17849246897320539</v>
      </c>
      <c r="Z48" s="55">
        <f t="shared" si="12"/>
        <v>0.17909443627920266</v>
      </c>
      <c r="AA48" s="55">
        <f t="shared" si="12"/>
        <v>0.1796952471797309</v>
      </c>
      <c r="AB48" s="55">
        <f t="shared" si="12"/>
        <v>0.1802948727165106</v>
      </c>
      <c r="AC48" s="55">
        <f t="shared" si="12"/>
        <v>0.18089328417293254</v>
      </c>
      <c r="AD48" s="55">
        <f t="shared" si="12"/>
        <v>0.1814904530791567</v>
      </c>
      <c r="AE48" s="55">
        <f t="shared" si="12"/>
        <v>0.18208635121710556</v>
      </c>
      <c r="AF48" s="55">
        <f t="shared" si="12"/>
        <v>0.18268095062535311</v>
      </c>
      <c r="AG48" s="55">
        <f t="shared" si="12"/>
        <v>0.18327422360390477</v>
      </c>
      <c r="AH48" s="55">
        <f t="shared" si="12"/>
        <v>0.18386614271886967</v>
      </c>
      <c r="AI48" s="55">
        <f t="shared" si="12"/>
        <v>0.18445668080702191</v>
      </c>
      <c r="AJ48" s="55">
        <f t="shared" si="12"/>
        <v>0.18504581098025066</v>
      </c>
      <c r="AK48" s="55">
        <f t="shared" ref="AK48:AL48" si="13">AK44*AK45</f>
        <v>0.18536708082946857</v>
      </c>
      <c r="AL48" s="55">
        <f t="shared" si="13"/>
        <v>0.18568560475019757</v>
      </c>
      <c r="AM48" s="55">
        <f t="shared" ref="AM48" si="14">AM44*AM45</f>
        <v>0.18600143995694707</v>
      </c>
    </row>
    <row r="49" spans="1:39" s="15" customFormat="1" x14ac:dyDescent="0.25">
      <c r="A49" s="2"/>
      <c r="B49" s="2"/>
      <c r="C49" s="3"/>
      <c r="D49" s="131"/>
      <c r="E49" s="50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1:39" s="15" customFormat="1" x14ac:dyDescent="0.25">
      <c r="A50" s="2"/>
      <c r="B50" s="2"/>
      <c r="C50" s="3"/>
      <c r="D50" s="131" t="s">
        <v>65</v>
      </c>
      <c r="E50" s="50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1:39" s="15" customFormat="1" x14ac:dyDescent="0.25">
      <c r="A51" s="2"/>
      <c r="B51" s="2"/>
      <c r="C51" s="3"/>
      <c r="D51" s="131"/>
      <c r="E51" t="str">
        <f>"CF - "&amp;A7</f>
        <v>CF - Montebello Blvd</v>
      </c>
      <c r="F51">
        <v>695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1:39" s="15" customFormat="1" x14ac:dyDescent="0.25">
      <c r="A52" s="2"/>
      <c r="B52" s="2"/>
      <c r="C52" s="3"/>
      <c r="D52" s="131"/>
      <c r="E52" t="str">
        <f>"MS - "&amp;A7</f>
        <v>MS - Montebello Blvd</v>
      </c>
      <c r="F52" s="52">
        <f>F16^(-1.074)</f>
        <v>9.161118566088939E-3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1:39" s="15" customFormat="1" x14ac:dyDescent="0.25">
      <c r="A53" s="2"/>
      <c r="B53" s="2"/>
      <c r="C53" s="3"/>
      <c r="D53" s="131"/>
      <c r="E53" t="str">
        <f>"TT - "&amp;A7</f>
        <v>TT - Montebello Blvd</v>
      </c>
      <c r="F53" s="52">
        <f>($F24+1)^(-0.1025)</f>
        <v>1</v>
      </c>
      <c r="J53" s="52">
        <f t="shared" ref="J53:AJ53" si="15">(J24+1)^(-0.1025)</f>
        <v>0.73193501237785652</v>
      </c>
      <c r="K53" s="52">
        <f t="shared" si="15"/>
        <v>0.73193501237785652</v>
      </c>
      <c r="L53" s="52">
        <f t="shared" si="15"/>
        <v>0.72980360116147358</v>
      </c>
      <c r="M53" s="52">
        <f t="shared" si="15"/>
        <v>0.72773710945173409</v>
      </c>
      <c r="N53" s="52">
        <f t="shared" si="15"/>
        <v>0.7257318675646881</v>
      </c>
      <c r="O53" s="52">
        <f t="shared" si="15"/>
        <v>0.72383827083506957</v>
      </c>
      <c r="P53" s="52">
        <f t="shared" si="15"/>
        <v>0.72194746675468258</v>
      </c>
      <c r="Q53" s="52">
        <f t="shared" si="15"/>
        <v>0.72005951089906362</v>
      </c>
      <c r="R53" s="52">
        <f t="shared" si="15"/>
        <v>0.71817445714209638</v>
      </c>
      <c r="S53" s="52">
        <f t="shared" si="15"/>
        <v>0.716292357691657</v>
      </c>
      <c r="T53" s="52">
        <f t="shared" si="15"/>
        <v>0.71441326312492104</v>
      </c>
      <c r="U53" s="52">
        <f t="shared" si="15"/>
        <v>0.71253722242331308</v>
      </c>
      <c r="V53" s="52">
        <f t="shared" si="15"/>
        <v>0.71066428300707707</v>
      </c>
      <c r="W53" s="52">
        <f t="shared" si="15"/>
        <v>0.708794490769451</v>
      </c>
      <c r="X53" s="52">
        <f t="shared" si="15"/>
        <v>0.70692789011043267</v>
      </c>
      <c r="Y53" s="52">
        <f t="shared" si="15"/>
        <v>0.70506452397011754</v>
      </c>
      <c r="Z53" s="52">
        <f t="shared" si="15"/>
        <v>0.70320443386160125</v>
      </c>
      <c r="AA53" s="52">
        <f t="shared" si="15"/>
        <v>0.70134765990343007</v>
      </c>
      <c r="AB53" s="52">
        <f t="shared" si="15"/>
        <v>0.69949424085159462</v>
      </c>
      <c r="AC53" s="52">
        <f t="shared" si="15"/>
        <v>0.69764421413105282</v>
      </c>
      <c r="AD53" s="52">
        <f t="shared" si="15"/>
        <v>0.69579761586677835</v>
      </c>
      <c r="AE53" s="52">
        <f t="shared" si="15"/>
        <v>0.69395448091432588</v>
      </c>
      <c r="AF53" s="52">
        <f t="shared" si="15"/>
        <v>0.6921148428899081</v>
      </c>
      <c r="AG53" s="52">
        <f t="shared" si="15"/>
        <v>0.69027873419997965</v>
      </c>
      <c r="AH53" s="52">
        <f t="shared" si="15"/>
        <v>0.68844618607032593</v>
      </c>
      <c r="AI53" s="52">
        <f t="shared" si="15"/>
        <v>0.68661722857465102</v>
      </c>
      <c r="AJ53" s="52">
        <f t="shared" si="15"/>
        <v>0.6847918906626661</v>
      </c>
      <c r="AK53" s="52">
        <f t="shared" ref="AK53:AL53" si="16">(AK24+1)^(-0.1025)</f>
        <v>0.68306968899179987</v>
      </c>
      <c r="AL53" s="52">
        <f t="shared" si="16"/>
        <v>0.68139296052908493</v>
      </c>
      <c r="AM53" s="52">
        <f t="shared" ref="AM53" si="17">(AM24+1)^(-0.1025)</f>
        <v>0.67975946900626705</v>
      </c>
    </row>
    <row r="54" spans="1:39" s="15" customFormat="1" x14ac:dyDescent="0.25">
      <c r="A54" s="2"/>
      <c r="B54" s="2"/>
      <c r="C54" s="3"/>
      <c r="D54" s="131"/>
      <c r="E54" t="str">
        <f>"TS - "&amp;A7</f>
        <v>TS - Montebello Blvd</v>
      </c>
      <c r="F54" s="52">
        <f>($F26/2+1)^0.1025</f>
        <v>1</v>
      </c>
      <c r="J54" s="52">
        <f t="shared" ref="J54:AJ54" si="18">(J26/2+1)^0.1025</f>
        <v>1.1191928541763052</v>
      </c>
      <c r="K54" s="52">
        <f>(K26/2+1)^0.1025</f>
        <v>1.1886947931921894</v>
      </c>
      <c r="L54" s="52">
        <f t="shared" si="18"/>
        <v>1.1916703956457413</v>
      </c>
      <c r="M54" s="52">
        <f t="shared" si="18"/>
        <v>1.1945823282471149</v>
      </c>
      <c r="N54" s="52">
        <f t="shared" si="18"/>
        <v>1.1974334043816399</v>
      </c>
      <c r="O54" s="52">
        <f t="shared" si="18"/>
        <v>1.2001488221992396</v>
      </c>
      <c r="P54" s="52">
        <f t="shared" si="18"/>
        <v>1.2028826676726831</v>
      </c>
      <c r="Q54" s="52">
        <f t="shared" si="18"/>
        <v>1.2056348222040039</v>
      </c>
      <c r="R54" s="52">
        <f t="shared" si="18"/>
        <v>1.2084051674878149</v>
      </c>
      <c r="S54" s="52">
        <f t="shared" si="18"/>
        <v>1.2111935855991405</v>
      </c>
      <c r="T54" s="52">
        <f t="shared" si="18"/>
        <v>1.2139999590778436</v>
      </c>
      <c r="U54" s="52">
        <f t="shared" si="18"/>
        <v>1.2168241710096541</v>
      </c>
      <c r="V54" s="52">
        <f t="shared" si="18"/>
        <v>1.219666105103812</v>
      </c>
      <c r="W54" s="52">
        <f t="shared" si="18"/>
        <v>1.2225256457673432</v>
      </c>
      <c r="X54" s="52">
        <f t="shared" si="18"/>
        <v>1.2254026781759908</v>
      </c>
      <c r="Y54" s="52">
        <f t="shared" si="18"/>
        <v>1.2282970883418383</v>
      </c>
      <c r="Z54" s="52">
        <f t="shared" si="18"/>
        <v>1.2312087631776587</v>
      </c>
      <c r="AA54" s="52">
        <f t="shared" si="18"/>
        <v>1.234137590558031</v>
      </c>
      <c r="AB54" s="52">
        <f t="shared" si="18"/>
        <v>1.2370834593772748</v>
      </c>
      <c r="AC54" s="52">
        <f t="shared" si="18"/>
        <v>1.2400462596042519</v>
      </c>
      <c r="AD54" s="52">
        <f t="shared" si="18"/>
        <v>1.2430258823340903</v>
      </c>
      <c r="AE54" s="52">
        <f t="shared" si="18"/>
        <v>1.2460222198368924</v>
      </c>
      <c r="AF54" s="52">
        <f t="shared" si="18"/>
        <v>1.2490351656034879</v>
      </c>
      <c r="AG54" s="52">
        <f t="shared" si="18"/>
        <v>1.2520646143882952</v>
      </c>
      <c r="AH54" s="52">
        <f t="shared" si="18"/>
        <v>1.2551104622493643</v>
      </c>
      <c r="AI54" s="52">
        <f t="shared" si="18"/>
        <v>1.258172606585666</v>
      </c>
      <c r="AJ54" s="52">
        <f t="shared" si="18"/>
        <v>1.2612509461717019</v>
      </c>
      <c r="AK54" s="52">
        <f t="shared" ref="AK54:AL54" si="19">(AK26/2+1)^0.1025</f>
        <v>1.2678146780819566</v>
      </c>
      <c r="AL54" s="52">
        <f t="shared" si="19"/>
        <v>1.2740937048111853</v>
      </c>
      <c r="AM54" s="52">
        <f t="shared" ref="AM54" si="20">(AM26/2+1)^0.1025</f>
        <v>1.2801129363920671</v>
      </c>
    </row>
    <row r="55" spans="1:39" s="15" customFormat="1" x14ac:dyDescent="0.25">
      <c r="A55" s="2"/>
      <c r="B55" s="2"/>
      <c r="C55" s="3"/>
      <c r="D55" s="131"/>
      <c r="E55" t="str">
        <f>"UR - "&amp;A7</f>
        <v>UR - Montebello Blvd</v>
      </c>
      <c r="F55" s="52">
        <f>EXP(0.188*IF(OR($F19=1,$F19=2,$F19=6,$F19=7,$F19=8,$F19=9),0,1))</f>
        <v>1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1:39" s="160" customFormat="1" x14ac:dyDescent="0.25">
      <c r="A56" s="127"/>
      <c r="B56" s="127"/>
      <c r="C56" s="128"/>
      <c r="D56" s="158"/>
      <c r="E56" s="159" t="str">
        <f>"P(FA|A) - "&amp;A7</f>
        <v>P(FA|A) - Montebello Blvd</v>
      </c>
      <c r="G56" s="160" t="s">
        <v>137</v>
      </c>
      <c r="J56" s="160">
        <f>1/(1+$F51*$F52*J53*J54*$F55)</f>
        <v>0.16088349869022095</v>
      </c>
      <c r="K56" s="160">
        <f t="shared" ref="K56:AJ56" si="21">1/(1+$F51*$F52*K53*K54*$F55)</f>
        <v>0.15291521210358752</v>
      </c>
      <c r="L56" s="160">
        <f>1/(1+$F51*$F52*L53*L54*$F55)</f>
        <v>0.15296912427047821</v>
      </c>
      <c r="M56" s="160">
        <f t="shared" si="21"/>
        <v>0.15302031092486035</v>
      </c>
      <c r="N56" s="160">
        <f t="shared" si="21"/>
        <v>0.15306897400150432</v>
      </c>
      <c r="O56" s="160">
        <f t="shared" si="21"/>
        <v>0.15311402926464873</v>
      </c>
      <c r="P56" s="160">
        <f t="shared" si="21"/>
        <v>0.15315815830678334</v>
      </c>
      <c r="Q56" s="160">
        <f t="shared" si="21"/>
        <v>0.15320137444963319</v>
      </c>
      <c r="R56" s="160">
        <f t="shared" si="21"/>
        <v>0.15324369108480226</v>
      </c>
      <c r="S56" s="160">
        <f t="shared" si="21"/>
        <v>0.15328512165926209</v>
      </c>
      <c r="T56" s="160">
        <f t="shared" si="21"/>
        <v>0.15332567966138724</v>
      </c>
      <c r="U56" s="160">
        <f t="shared" si="21"/>
        <v>0.15336537860753527</v>
      </c>
      <c r="V56" s="160">
        <f t="shared" si="21"/>
        <v>0.15340423202917031</v>
      </c>
      <c r="W56" s="160">
        <f t="shared" si="21"/>
        <v>0.15344225346052628</v>
      </c>
      <c r="X56" s="160">
        <f t="shared" si="21"/>
        <v>0.15347945642680558</v>
      </c>
      <c r="Y56" s="160">
        <f t="shared" si="21"/>
        <v>0.15351585443290777</v>
      </c>
      <c r="Z56" s="160">
        <f t="shared" si="21"/>
        <v>0.1535514609526813</v>
      </c>
      <c r="AA56" s="160">
        <f t="shared" si="21"/>
        <v>0.15358628941869246</v>
      </c>
      <c r="AB56" s="160">
        <f t="shared" si="21"/>
        <v>0.1536203532125012</v>
      </c>
      <c r="AC56" s="160">
        <f t="shared" si="21"/>
        <v>0.15365366565543739</v>
      </c>
      <c r="AD56" s="160">
        <f t="shared" si="21"/>
        <v>0.15368623999986608</v>
      </c>
      <c r="AE56" s="160">
        <f t="shared" si="21"/>
        <v>0.15371808942093307</v>
      </c>
      <c r="AF56" s="160">
        <f t="shared" si="21"/>
        <v>0.1537492270087793</v>
      </c>
      <c r="AG56" s="160">
        <f t="shared" si="21"/>
        <v>0.1537796657612138</v>
      </c>
      <c r="AH56" s="160">
        <f t="shared" si="21"/>
        <v>0.15380941857683278</v>
      </c>
      <c r="AI56" s="160">
        <f t="shared" si="21"/>
        <v>0.15383849824857448</v>
      </c>
      <c r="AJ56" s="160">
        <f t="shared" si="21"/>
        <v>0.15386691745769623</v>
      </c>
      <c r="AK56" s="160">
        <f t="shared" ref="AK56:AL56" si="22">1/(1+$F51*$F52*AK53*AK54*$F55)</f>
        <v>0.15351929429044128</v>
      </c>
      <c r="AL56" s="160">
        <f t="shared" si="22"/>
        <v>0.15319694210501281</v>
      </c>
      <c r="AM56" s="160">
        <f t="shared" ref="AM56" si="23">1/(1+$F51*$F52*AM53*AM54*$F55)</f>
        <v>0.15289711769123338</v>
      </c>
    </row>
    <row r="57" spans="1:39" s="32" customFormat="1" x14ac:dyDescent="0.25">
      <c r="A57" s="2"/>
      <c r="B57" s="2"/>
      <c r="C57" s="3"/>
      <c r="D57" s="131"/>
      <c r="E57" s="54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</row>
    <row r="58" spans="1:39" s="15" customFormat="1" x14ac:dyDescent="0.25">
      <c r="A58" s="2"/>
      <c r="B58" s="2"/>
      <c r="C58" s="3"/>
      <c r="D58" s="131" t="s">
        <v>66</v>
      </c>
      <c r="E58" s="50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</row>
    <row r="59" spans="1:39" s="15" customFormat="1" x14ac:dyDescent="0.25">
      <c r="A59" s="2"/>
      <c r="B59" s="2"/>
      <c r="C59" s="3"/>
      <c r="D59" s="131"/>
      <c r="E59" t="str">
        <f>"CI - "&amp;A7</f>
        <v>CI - Montebello Blvd</v>
      </c>
      <c r="F59">
        <v>4.28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1:39" s="15" customFormat="1" x14ac:dyDescent="0.25">
      <c r="A60" s="2"/>
      <c r="B60" s="2"/>
      <c r="C60" s="3"/>
      <c r="D60" s="131"/>
      <c r="E60" t="str">
        <f>"MS - "&amp;A7</f>
        <v>MS - Montebello Blvd</v>
      </c>
      <c r="F60" s="52">
        <f>$F16^(-0.2334)</f>
        <v>0.36065656073999219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</row>
    <row r="61" spans="1:39" s="15" customFormat="1" x14ac:dyDescent="0.25">
      <c r="A61" s="2"/>
      <c r="B61" s="2"/>
      <c r="C61" s="3"/>
      <c r="D61" s="131"/>
      <c r="E61" t="str">
        <f>"TK - "&amp;A7</f>
        <v>TK - Montebello Blvd</v>
      </c>
      <c r="F61" s="52">
        <f>EXP(0.1176*$F17)</f>
        <v>1.2651617757865004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</row>
    <row r="62" spans="1:39" customFormat="1" x14ac:dyDescent="0.25">
      <c r="A62" s="2"/>
      <c r="B62" s="2"/>
      <c r="C62" s="3"/>
      <c r="D62" s="131"/>
      <c r="E62" s="49" t="str">
        <f>"UR - "&amp;A7</f>
        <v>UR - Montebello Blvd</v>
      </c>
      <c r="F62" s="52">
        <f>EXP(0.1844*IF(OR($F19=1,$F19=2,$F19=6,$F19=7,$F19=8,$F19=9),0,1))</f>
        <v>1</v>
      </c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</row>
    <row r="63" spans="1:39" s="160" customFormat="1" x14ac:dyDescent="0.25">
      <c r="A63" s="127"/>
      <c r="B63" s="127"/>
      <c r="C63" s="128"/>
      <c r="D63" s="158"/>
      <c r="E63" s="159" t="str">
        <f>"P(IA|A)  - "&amp;A7</f>
        <v>P(IA|A)  - Montebello Blvd</v>
      </c>
      <c r="G63" s="160" t="s">
        <v>137</v>
      </c>
      <c r="J63" s="160">
        <f t="shared" ref="J63:AJ63" si="24">(1-J56)/(1+$F59*$F60*$F61*$F62)</f>
        <v>0.28416533615667333</v>
      </c>
      <c r="K63" s="160">
        <f t="shared" si="24"/>
        <v>0.28686378247842848</v>
      </c>
      <c r="L63" s="160">
        <f t="shared" si="24"/>
        <v>0.28684552521736456</v>
      </c>
      <c r="M63" s="160">
        <f t="shared" si="24"/>
        <v>0.28682819094634676</v>
      </c>
      <c r="N63" s="160">
        <f t="shared" si="24"/>
        <v>0.28681171128051802</v>
      </c>
      <c r="O63" s="160">
        <f t="shared" si="24"/>
        <v>0.2867964533944235</v>
      </c>
      <c r="P63" s="160">
        <f t="shared" si="24"/>
        <v>0.28678150917145456</v>
      </c>
      <c r="Q63" s="160">
        <f t="shared" si="24"/>
        <v>0.28676687410023244</v>
      </c>
      <c r="R63" s="160">
        <f t="shared" si="24"/>
        <v>0.28675254364571384</v>
      </c>
      <c r="S63" s="160">
        <f t="shared" si="24"/>
        <v>0.28673851325410532</v>
      </c>
      <c r="T63" s="160">
        <f t="shared" si="24"/>
        <v>0.28672477835759247</v>
      </c>
      <c r="U63" s="160">
        <f t="shared" si="24"/>
        <v>0.28671133437888435</v>
      </c>
      <c r="V63" s="160">
        <f t="shared" si="24"/>
        <v>0.28669817673557441</v>
      </c>
      <c r="W63" s="160">
        <f t="shared" si="24"/>
        <v>0.28668530084431781</v>
      </c>
      <c r="X63" s="160">
        <f t="shared" si="24"/>
        <v>0.28667270212482859</v>
      </c>
      <c r="Y63" s="160">
        <f t="shared" si="24"/>
        <v>0.28666037600369604</v>
      </c>
      <c r="Z63" s="160">
        <f t="shared" si="24"/>
        <v>0.28664831791802498</v>
      </c>
      <c r="AA63" s="160">
        <f t="shared" si="24"/>
        <v>0.28663652331890027</v>
      </c>
      <c r="AB63" s="160">
        <f t="shared" si="24"/>
        <v>0.28662498767468003</v>
      </c>
      <c r="AC63" s="160">
        <f t="shared" si="24"/>
        <v>0.28661370647411927</v>
      </c>
      <c r="AD63" s="160">
        <f t="shared" si="24"/>
        <v>0.28660267522932759</v>
      </c>
      <c r="AE63" s="160">
        <f t="shared" si="24"/>
        <v>0.28659188947856501</v>
      </c>
      <c r="AF63" s="160">
        <f t="shared" si="24"/>
        <v>0.28658134478887815</v>
      </c>
      <c r="AG63" s="160">
        <f t="shared" si="24"/>
        <v>0.2865710367585817</v>
      </c>
      <c r="AH63" s="160">
        <f t="shared" si="24"/>
        <v>0.28656096101958861</v>
      </c>
      <c r="AI63" s="160">
        <f t="shared" si="24"/>
        <v>0.28655111323959276</v>
      </c>
      <c r="AJ63" s="160">
        <f t="shared" si="24"/>
        <v>0.28654148912410848</v>
      </c>
      <c r="AK63" s="160">
        <f t="shared" ref="AK63:AL63" si="25">(1-AK56)/(1+$F59*$F60*$F61*$F62)</f>
        <v>0.28665921110195619</v>
      </c>
      <c r="AL63" s="160">
        <f t="shared" si="25"/>
        <v>0.28676837510598918</v>
      </c>
      <c r="AM63" s="160">
        <f t="shared" ref="AM63" si="26">(1-AM56)/(1+$F59*$F60*$F61*$F62)</f>
        <v>0.28686991011953811</v>
      </c>
    </row>
  </sheetData>
  <conditionalFormatting sqref="J3:AM3">
    <cfRule type="cellIs" dxfId="8" priority="1" operator="equal">
      <formula>"Post-forecast"</formula>
    </cfRule>
    <cfRule type="cellIs" dxfId="7" priority="2" operator="equal">
      <formula>"Operation"</formula>
    </cfRule>
    <cfRule type="cellIs" dxfId="6" priority="3" operator="equal">
      <formula>"Construction"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EO156"/>
  <sheetViews>
    <sheetView zoomScale="70" zoomScaleNormal="70" workbookViewId="0">
      <pane xSplit="9" ySplit="5" topLeftCell="Z69" activePane="bottomRight" state="frozen"/>
      <selection activeCell="J4" sqref="J4:AJ4"/>
      <selection pane="topRight" activeCell="J4" sqref="J4:AJ4"/>
      <selection pane="bottomLeft" activeCell="J4" sqref="J4:AJ4"/>
      <selection pane="bottomRight" activeCell="AC74" sqref="AC74"/>
    </sheetView>
  </sheetViews>
  <sheetFormatPr defaultColWidth="0" defaultRowHeight="15" x14ac:dyDescent="0.25"/>
  <cols>
    <col min="1" max="2" width="2.7109375" style="2" customWidth="1"/>
    <col min="3" max="3" width="2.7109375" style="3" customWidth="1"/>
    <col min="4" max="4" width="2.7109375" style="131" customWidth="1"/>
    <col min="5" max="5" width="72.42578125" style="4" bestFit="1" customWidth="1"/>
    <col min="6" max="7" width="13.7109375" style="4" customWidth="1"/>
    <col min="8" max="8" width="14.28515625" style="4" bestFit="1" customWidth="1"/>
    <col min="9" max="9" width="3.7109375" style="4" customWidth="1"/>
    <col min="10" max="16" width="13.7109375" style="5" hidden="1" customWidth="1"/>
    <col min="17" max="39" width="13.7109375" style="5" customWidth="1"/>
    <col min="40" max="16384" width="9.140625" style="5" hidden="1"/>
  </cols>
  <sheetData>
    <row r="1" spans="1:16369" ht="26.25" x14ac:dyDescent="0.4">
      <c r="A1" s="1" t="s">
        <v>201</v>
      </c>
    </row>
    <row r="2" spans="1:16369" x14ac:dyDescent="0.25">
      <c r="E2" s="15" t="s">
        <v>14</v>
      </c>
      <c r="J2" s="23">
        <f>Time!J$2</f>
        <v>42735</v>
      </c>
      <c r="K2" s="23">
        <f>Time!K$2</f>
        <v>43100</v>
      </c>
      <c r="L2" s="23">
        <f>Time!L$2</f>
        <v>43465</v>
      </c>
      <c r="M2" s="23">
        <f>Time!M$2</f>
        <v>43830</v>
      </c>
      <c r="N2" s="23">
        <f>Time!N$2</f>
        <v>44196</v>
      </c>
      <c r="O2" s="23">
        <f>Time!O$2</f>
        <v>44561</v>
      </c>
      <c r="P2" s="23">
        <f>Time!P$2</f>
        <v>44926</v>
      </c>
      <c r="Q2" s="23">
        <f>Time!Q$2</f>
        <v>45291</v>
      </c>
      <c r="R2" s="23">
        <f>Time!R$2</f>
        <v>45657</v>
      </c>
      <c r="S2" s="23">
        <f>Time!S$2</f>
        <v>46022</v>
      </c>
      <c r="T2" s="23">
        <f>Time!T$2</f>
        <v>46387</v>
      </c>
      <c r="U2" s="23">
        <f>Time!U$2</f>
        <v>46752</v>
      </c>
      <c r="V2" s="23">
        <f>Time!V$2</f>
        <v>47118</v>
      </c>
      <c r="W2" s="23">
        <f>Time!W$2</f>
        <v>47483</v>
      </c>
      <c r="X2" s="23">
        <f>Time!X$2</f>
        <v>47848</v>
      </c>
      <c r="Y2" s="23">
        <f>Time!Y$2</f>
        <v>48213</v>
      </c>
      <c r="Z2" s="23">
        <f>Time!Z$2</f>
        <v>48579</v>
      </c>
      <c r="AA2" s="23">
        <f>Time!AA$2</f>
        <v>48944</v>
      </c>
      <c r="AB2" s="23">
        <f>Time!AB$2</f>
        <v>49309</v>
      </c>
      <c r="AC2" s="23">
        <f>Time!AC$2</f>
        <v>49674</v>
      </c>
      <c r="AD2" s="23">
        <f>Time!AD$2</f>
        <v>50040</v>
      </c>
      <c r="AE2" s="23">
        <f>Time!AE$2</f>
        <v>50405</v>
      </c>
      <c r="AF2" s="23">
        <f>Time!AF$2</f>
        <v>50770</v>
      </c>
      <c r="AG2" s="23">
        <f>Time!AG$2</f>
        <v>51135</v>
      </c>
      <c r="AH2" s="23">
        <f>Time!AH$2</f>
        <v>51501</v>
      </c>
      <c r="AI2" s="23">
        <f>Time!AI$2</f>
        <v>51866</v>
      </c>
      <c r="AJ2" s="23">
        <f>Time!AJ$2</f>
        <v>52231</v>
      </c>
      <c r="AK2" s="23">
        <f>Time!AK$2</f>
        <v>52596</v>
      </c>
      <c r="AL2" s="23">
        <f>Time!AL$2</f>
        <v>52962</v>
      </c>
      <c r="AM2" s="23">
        <f>Time!AM$2</f>
        <v>53327</v>
      </c>
    </row>
    <row r="3" spans="1:16369" x14ac:dyDescent="0.25">
      <c r="E3" s="17" t="s">
        <v>15</v>
      </c>
      <c r="J3" s="5" t="str">
        <f>Time!J$3</f>
        <v>Construction</v>
      </c>
      <c r="K3" s="5" t="str">
        <f>Time!K$3</f>
        <v>Construction</v>
      </c>
      <c r="L3" s="5" t="str">
        <f>Time!L$3</f>
        <v>Construction</v>
      </c>
      <c r="M3" s="5" t="str">
        <f>Time!M$3</f>
        <v>Construction</v>
      </c>
      <c r="N3" s="5" t="str">
        <f>Time!N$3</f>
        <v>Construction</v>
      </c>
      <c r="O3" s="5" t="str">
        <f>Time!O$3</f>
        <v>Construction</v>
      </c>
      <c r="P3" s="5" t="str">
        <f>Time!P$3</f>
        <v>Construction</v>
      </c>
      <c r="Q3" s="5" t="str">
        <f>Time!Q$3</f>
        <v>Construction</v>
      </c>
      <c r="R3" s="5" t="str">
        <f>Time!R$3</f>
        <v>Operation</v>
      </c>
      <c r="S3" s="5" t="str">
        <f>Time!S$3</f>
        <v>Operation</v>
      </c>
      <c r="T3" s="5" t="str">
        <f>Time!T$3</f>
        <v>Operation</v>
      </c>
      <c r="U3" s="5" t="str">
        <f>Time!U$3</f>
        <v>Operation</v>
      </c>
      <c r="V3" s="5" t="str">
        <f>Time!V$3</f>
        <v>Operation</v>
      </c>
      <c r="W3" s="5" t="str">
        <f>Time!W$3</f>
        <v>Operation</v>
      </c>
      <c r="X3" s="5" t="str">
        <f>Time!X$3</f>
        <v>Operation</v>
      </c>
      <c r="Y3" s="5" t="str">
        <f>Time!Y$3</f>
        <v>Operation</v>
      </c>
      <c r="Z3" s="5" t="str">
        <f>Time!Z$3</f>
        <v>Operation</v>
      </c>
      <c r="AA3" s="5" t="str">
        <f>Time!AA$3</f>
        <v>Operation</v>
      </c>
      <c r="AB3" s="5" t="str">
        <f>Time!AB$3</f>
        <v>Operation</v>
      </c>
      <c r="AC3" s="5" t="str">
        <f>Time!AC$3</f>
        <v>Operation</v>
      </c>
      <c r="AD3" s="5" t="str">
        <f>Time!AD$3</f>
        <v>Operation</v>
      </c>
      <c r="AE3" s="5" t="str">
        <f>Time!AE$3</f>
        <v>Operation</v>
      </c>
      <c r="AF3" s="5" t="str">
        <f>Time!AF$3</f>
        <v>Operation</v>
      </c>
      <c r="AG3" s="5" t="str">
        <f>Time!AG$3</f>
        <v>Operation</v>
      </c>
      <c r="AH3" s="5" t="str">
        <f>Time!AH$3</f>
        <v>Operation</v>
      </c>
      <c r="AI3" s="5" t="str">
        <f>Time!AI$3</f>
        <v>Operation</v>
      </c>
      <c r="AJ3" s="5" t="str">
        <f>Time!AJ$3</f>
        <v>Operation</v>
      </c>
      <c r="AK3" s="5" t="str">
        <f>Time!AK$3</f>
        <v>Operation</v>
      </c>
      <c r="AL3" s="5" t="str">
        <f>Time!AL$3</f>
        <v>Post-Forecast</v>
      </c>
      <c r="AM3" s="5" t="str">
        <f>Time!AM$3</f>
        <v>Post-Forecast</v>
      </c>
    </row>
    <row r="4" spans="1:16369" x14ac:dyDescent="0.25">
      <c r="E4" s="17" t="s">
        <v>16</v>
      </c>
      <c r="J4" s="86">
        <f>Time!J$4</f>
        <v>2016</v>
      </c>
      <c r="K4" s="86">
        <f>Time!K$4</f>
        <v>2017</v>
      </c>
      <c r="L4" s="86">
        <f>Time!L$4</f>
        <v>2018</v>
      </c>
      <c r="M4" s="86">
        <f>Time!M$4</f>
        <v>2019</v>
      </c>
      <c r="N4" s="86">
        <f>Time!N$4</f>
        <v>2020</v>
      </c>
      <c r="O4" s="86">
        <f>Time!O$4</f>
        <v>2021</v>
      </c>
      <c r="P4" s="86">
        <f>Time!P$4</f>
        <v>2022</v>
      </c>
      <c r="Q4" s="86">
        <f>Time!Q$4</f>
        <v>2023</v>
      </c>
      <c r="R4" s="86">
        <f>Time!R$4</f>
        <v>2024</v>
      </c>
      <c r="S4" s="86">
        <f>Time!S$4</f>
        <v>2025</v>
      </c>
      <c r="T4" s="86">
        <f>Time!T$4</f>
        <v>2026</v>
      </c>
      <c r="U4" s="86">
        <f>Time!U$4</f>
        <v>2027</v>
      </c>
      <c r="V4" s="86">
        <f>Time!V$4</f>
        <v>2028</v>
      </c>
      <c r="W4" s="86">
        <f>Time!W$4</f>
        <v>2029</v>
      </c>
      <c r="X4" s="86">
        <f>Time!X$4</f>
        <v>2030</v>
      </c>
      <c r="Y4" s="86">
        <f>Time!Y$4</f>
        <v>2031</v>
      </c>
      <c r="Z4" s="86">
        <f>Time!Z$4</f>
        <v>2032</v>
      </c>
      <c r="AA4" s="86">
        <f>Time!AA$4</f>
        <v>2033</v>
      </c>
      <c r="AB4" s="86">
        <f>Time!AB$4</f>
        <v>2034</v>
      </c>
      <c r="AC4" s="86">
        <f>Time!AC$4</f>
        <v>2035</v>
      </c>
      <c r="AD4" s="86">
        <f>Time!AD$4</f>
        <v>2036</v>
      </c>
      <c r="AE4" s="86">
        <f>Time!AE$4</f>
        <v>2037</v>
      </c>
      <c r="AF4" s="86">
        <f>Time!AF$4</f>
        <v>2038</v>
      </c>
      <c r="AG4" s="86">
        <f>Time!AG$4</f>
        <v>2039</v>
      </c>
      <c r="AH4" s="86">
        <f>Time!AH$4</f>
        <v>2040</v>
      </c>
      <c r="AI4" s="86">
        <f>Time!AI$4</f>
        <v>2041</v>
      </c>
      <c r="AJ4" s="86">
        <f>Time!AJ$4</f>
        <v>2042</v>
      </c>
      <c r="AK4" s="86">
        <f>Time!AK$4</f>
        <v>2043</v>
      </c>
      <c r="AL4" s="86">
        <f>Time!AL$4</f>
        <v>2044</v>
      </c>
      <c r="AM4" s="86">
        <f>Time!AM$4</f>
        <v>2045</v>
      </c>
    </row>
    <row r="5" spans="1:16369" x14ac:dyDescent="0.25">
      <c r="E5" s="17" t="s">
        <v>17</v>
      </c>
      <c r="F5" s="6" t="s">
        <v>1</v>
      </c>
      <c r="G5" s="6" t="s">
        <v>2</v>
      </c>
      <c r="H5" s="6" t="s">
        <v>12</v>
      </c>
      <c r="J5">
        <f>Time!J$5</f>
        <v>1</v>
      </c>
      <c r="K5">
        <f>Time!K$5</f>
        <v>2</v>
      </c>
      <c r="L5">
        <f>Time!L$5</f>
        <v>3</v>
      </c>
      <c r="M5">
        <f>Time!M$5</f>
        <v>4</v>
      </c>
      <c r="N5">
        <f>Time!N$5</f>
        <v>5</v>
      </c>
      <c r="O5">
        <f>Time!O$5</f>
        <v>6</v>
      </c>
      <c r="P5">
        <f>Time!P$5</f>
        <v>7</v>
      </c>
      <c r="Q5">
        <f>Time!Q$5</f>
        <v>8</v>
      </c>
      <c r="R5">
        <f>Time!R$5</f>
        <v>9</v>
      </c>
      <c r="S5">
        <f>Time!S$5</f>
        <v>10</v>
      </c>
      <c r="T5">
        <f>Time!T$5</f>
        <v>11</v>
      </c>
      <c r="U5">
        <f>Time!U$5</f>
        <v>12</v>
      </c>
      <c r="V5">
        <f>Time!V$5</f>
        <v>13</v>
      </c>
      <c r="W5">
        <f>Time!W$5</f>
        <v>14</v>
      </c>
      <c r="X5">
        <f>Time!X$5</f>
        <v>15</v>
      </c>
      <c r="Y5">
        <f>Time!Y$5</f>
        <v>16</v>
      </c>
      <c r="Z5">
        <f>Time!Z$5</f>
        <v>17</v>
      </c>
      <c r="AA5">
        <f>Time!AA$5</f>
        <v>18</v>
      </c>
      <c r="AB5">
        <f>Time!AB$5</f>
        <v>19</v>
      </c>
      <c r="AC5">
        <f>Time!AC$5</f>
        <v>20</v>
      </c>
      <c r="AD5">
        <f>Time!AD$5</f>
        <v>21</v>
      </c>
      <c r="AE5">
        <f>Time!AE$5</f>
        <v>22</v>
      </c>
      <c r="AF5">
        <f>Time!AF$5</f>
        <v>23</v>
      </c>
      <c r="AG5">
        <f>Time!AG$5</f>
        <v>24</v>
      </c>
      <c r="AH5">
        <f>Time!AH$5</f>
        <v>25</v>
      </c>
      <c r="AI5">
        <f>Time!AI$5</f>
        <v>26</v>
      </c>
      <c r="AJ5">
        <f>Time!AJ$5</f>
        <v>27</v>
      </c>
      <c r="AK5">
        <f>Time!AK$5</f>
        <v>28</v>
      </c>
      <c r="AL5">
        <f>Time!AL$5</f>
        <v>29</v>
      </c>
      <c r="AM5">
        <f>Time!AM$5</f>
        <v>30</v>
      </c>
    </row>
    <row r="6" spans="1:16369" x14ac:dyDescent="0.25">
      <c r="F6" s="6"/>
      <c r="G6" s="6"/>
      <c r="H6" s="6"/>
    </row>
    <row r="7" spans="1:16369" s="7" customFormat="1" x14ac:dyDescent="0.25">
      <c r="A7" s="14" t="s">
        <v>67</v>
      </c>
      <c r="B7" s="14"/>
      <c r="C7" s="144"/>
      <c r="D7" s="132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</row>
    <row r="8" spans="1:16369" s="107" customFormat="1" x14ac:dyDescent="0.25">
      <c r="A8" s="106"/>
      <c r="B8" s="106"/>
      <c r="C8" s="145"/>
      <c r="D8" s="13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</row>
    <row r="9" spans="1:16369" s="18" customFormat="1" x14ac:dyDescent="0.25">
      <c r="A9" s="42"/>
      <c r="B9" s="42" t="s">
        <v>126</v>
      </c>
      <c r="C9" s="43"/>
      <c r="D9" s="133"/>
    </row>
    <row r="10" spans="1:16369" s="18" customFormat="1" x14ac:dyDescent="0.25">
      <c r="A10" s="42"/>
      <c r="B10" s="42"/>
      <c r="C10" s="43"/>
      <c r="D10" s="133"/>
    </row>
    <row r="11" spans="1:16369" s="18" customFormat="1" x14ac:dyDescent="0.25">
      <c r="A11" s="42"/>
      <c r="B11" s="42"/>
      <c r="C11" s="43" t="s">
        <v>127</v>
      </c>
      <c r="D11" s="133"/>
    </row>
    <row r="12" spans="1:16369" s="18" customFormat="1" x14ac:dyDescent="0.25">
      <c r="A12" s="42"/>
      <c r="B12" s="42"/>
      <c r="C12" s="43"/>
      <c r="D12" s="133"/>
      <c r="E12" s="19" t="str">
        <f>crashCostsAtCrossings!E$294</f>
        <v>Primary Effect Cost of Fatal Crash - Montebello Blvd</v>
      </c>
      <c r="F12" s="19">
        <f>crashCostsAtCrossings!F$294</f>
        <v>0</v>
      </c>
      <c r="G12" s="19" t="str">
        <f>crashCostsAtCrossings!G$294</f>
        <v>$</v>
      </c>
      <c r="H12" s="19">
        <f>crashCostsAtCrossings!H$294</f>
        <v>0</v>
      </c>
      <c r="I12" s="19">
        <f>crashCostsAtCrossings!I$294</f>
        <v>0</v>
      </c>
      <c r="J12" s="19">
        <f>crashCostsAtCrossings!J$294</f>
        <v>11306329.27586207</v>
      </c>
      <c r="K12" s="19">
        <f>crashCostsAtCrossings!K$294</f>
        <v>11306329.27586207</v>
      </c>
      <c r="L12" s="19">
        <f>crashCostsAtCrossings!L$294</f>
        <v>11306329.27586207</v>
      </c>
      <c r="M12" s="19">
        <f>crashCostsAtCrossings!M$294</f>
        <v>11306329.27586207</v>
      </c>
      <c r="N12" s="19">
        <f>crashCostsAtCrossings!N$294</f>
        <v>11306329.27586207</v>
      </c>
      <c r="O12" s="19">
        <f>crashCostsAtCrossings!O$294</f>
        <v>11306329.27586207</v>
      </c>
      <c r="P12" s="19">
        <f>crashCostsAtCrossings!P$294</f>
        <v>11306329.27586207</v>
      </c>
      <c r="Q12" s="19">
        <f>crashCostsAtCrossings!Q$294</f>
        <v>11306329.27586207</v>
      </c>
      <c r="R12" s="19">
        <f>crashCostsAtCrossings!R$294</f>
        <v>11306329.27586207</v>
      </c>
      <c r="S12" s="19">
        <f>crashCostsAtCrossings!S$294</f>
        <v>11306329.27586207</v>
      </c>
      <c r="T12" s="19">
        <f>crashCostsAtCrossings!T$294</f>
        <v>11306329.27586207</v>
      </c>
      <c r="U12" s="19">
        <f>crashCostsAtCrossings!U$294</f>
        <v>11306329.27586207</v>
      </c>
      <c r="V12" s="19">
        <f>crashCostsAtCrossings!V$294</f>
        <v>11306329.27586207</v>
      </c>
      <c r="W12" s="19">
        <f>crashCostsAtCrossings!W$294</f>
        <v>11306329.27586207</v>
      </c>
      <c r="X12" s="19">
        <f>crashCostsAtCrossings!X$294</f>
        <v>11306329.27586207</v>
      </c>
      <c r="Y12" s="19">
        <f>crashCostsAtCrossings!Y$294</f>
        <v>11306329.27586207</v>
      </c>
      <c r="Z12" s="19">
        <f>crashCostsAtCrossings!Z$294</f>
        <v>11306329.27586207</v>
      </c>
      <c r="AA12" s="19">
        <f>crashCostsAtCrossings!AA$294</f>
        <v>11306329.27586207</v>
      </c>
      <c r="AB12" s="19">
        <f>crashCostsAtCrossings!AB$294</f>
        <v>11306329.27586207</v>
      </c>
      <c r="AC12" s="19">
        <f>crashCostsAtCrossings!AC$294</f>
        <v>11306329.27586207</v>
      </c>
      <c r="AD12" s="19">
        <f>crashCostsAtCrossings!AD$294</f>
        <v>11306329.27586207</v>
      </c>
      <c r="AE12" s="19">
        <f>crashCostsAtCrossings!AE$294</f>
        <v>11306329.27586207</v>
      </c>
      <c r="AF12" s="19">
        <f>crashCostsAtCrossings!AF$294</f>
        <v>11306329.27586207</v>
      </c>
      <c r="AG12" s="19">
        <f>crashCostsAtCrossings!AG$294</f>
        <v>11306329.27586207</v>
      </c>
      <c r="AH12" s="19">
        <f>crashCostsAtCrossings!AH$294</f>
        <v>11306329.27586207</v>
      </c>
      <c r="AI12" s="19">
        <f>crashCostsAtCrossings!AI$294</f>
        <v>11306329.27586207</v>
      </c>
      <c r="AJ12" s="19">
        <f>crashCostsAtCrossings!AJ$294</f>
        <v>11306329.27586207</v>
      </c>
      <c r="AK12" s="19">
        <f>crashCostsAtCrossings!AK$294</f>
        <v>11306329.27586207</v>
      </c>
      <c r="AL12" s="19">
        <f>crashCostsAtCrossings!AL$294</f>
        <v>11306329.27586207</v>
      </c>
      <c r="AM12" s="19">
        <f>crashCostsAtCrossings!AM$294</f>
        <v>11306329.27586207</v>
      </c>
    </row>
    <row r="13" spans="1:16369" s="18" customFormat="1" x14ac:dyDescent="0.25">
      <c r="A13" s="42"/>
      <c r="B13" s="42"/>
      <c r="C13" s="43"/>
      <c r="D13" s="133"/>
      <c r="E13" s="18" t="s">
        <v>384</v>
      </c>
      <c r="G13" s="18" t="s">
        <v>84</v>
      </c>
      <c r="H13" s="18">
        <f>SUM(J13:AJ13)</f>
        <v>305270890.44827598</v>
      </c>
      <c r="J13" s="18">
        <f>J12</f>
        <v>11306329.27586207</v>
      </c>
      <c r="K13" s="18">
        <f t="shared" ref="K13:AJ13" si="0">K12</f>
        <v>11306329.27586207</v>
      </c>
      <c r="L13" s="18">
        <f t="shared" si="0"/>
        <v>11306329.27586207</v>
      </c>
      <c r="M13" s="18">
        <f t="shared" si="0"/>
        <v>11306329.27586207</v>
      </c>
      <c r="N13" s="18">
        <f t="shared" si="0"/>
        <v>11306329.27586207</v>
      </c>
      <c r="O13" s="18">
        <f t="shared" si="0"/>
        <v>11306329.27586207</v>
      </c>
      <c r="P13" s="18">
        <f t="shared" si="0"/>
        <v>11306329.27586207</v>
      </c>
      <c r="Q13" s="18">
        <f t="shared" si="0"/>
        <v>11306329.27586207</v>
      </c>
      <c r="R13" s="18">
        <f t="shared" si="0"/>
        <v>11306329.27586207</v>
      </c>
      <c r="S13" s="18">
        <f t="shared" si="0"/>
        <v>11306329.27586207</v>
      </c>
      <c r="T13" s="18">
        <f t="shared" si="0"/>
        <v>11306329.27586207</v>
      </c>
      <c r="U13" s="18">
        <f t="shared" si="0"/>
        <v>11306329.27586207</v>
      </c>
      <c r="V13" s="18">
        <f t="shared" si="0"/>
        <v>11306329.27586207</v>
      </c>
      <c r="W13" s="18">
        <f t="shared" si="0"/>
        <v>11306329.27586207</v>
      </c>
      <c r="X13" s="18">
        <f t="shared" si="0"/>
        <v>11306329.27586207</v>
      </c>
      <c r="Y13" s="18">
        <f t="shared" si="0"/>
        <v>11306329.27586207</v>
      </c>
      <c r="Z13" s="18">
        <f t="shared" si="0"/>
        <v>11306329.27586207</v>
      </c>
      <c r="AA13" s="18">
        <f t="shared" si="0"/>
        <v>11306329.27586207</v>
      </c>
      <c r="AB13" s="18">
        <f t="shared" si="0"/>
        <v>11306329.27586207</v>
      </c>
      <c r="AC13" s="18">
        <f t="shared" si="0"/>
        <v>11306329.27586207</v>
      </c>
      <c r="AD13" s="18">
        <f t="shared" si="0"/>
        <v>11306329.27586207</v>
      </c>
      <c r="AE13" s="18">
        <f t="shared" si="0"/>
        <v>11306329.27586207</v>
      </c>
      <c r="AF13" s="18">
        <f t="shared" si="0"/>
        <v>11306329.27586207</v>
      </c>
      <c r="AG13" s="18">
        <f t="shared" si="0"/>
        <v>11306329.27586207</v>
      </c>
      <c r="AH13" s="18">
        <f t="shared" si="0"/>
        <v>11306329.27586207</v>
      </c>
      <c r="AI13" s="18">
        <f t="shared" si="0"/>
        <v>11306329.27586207</v>
      </c>
      <c r="AJ13" s="18">
        <f t="shared" si="0"/>
        <v>11306329.27586207</v>
      </c>
      <c r="AK13" s="18">
        <f t="shared" ref="AK13:AM13" si="1">AK12</f>
        <v>11306329.27586207</v>
      </c>
      <c r="AL13" s="18">
        <f t="shared" si="1"/>
        <v>11306329.27586207</v>
      </c>
      <c r="AM13" s="18">
        <f t="shared" si="1"/>
        <v>11306329.27586207</v>
      </c>
    </row>
    <row r="14" spans="1:16369" s="18" customFormat="1" x14ac:dyDescent="0.25">
      <c r="A14" s="42"/>
      <c r="B14" s="42"/>
      <c r="C14" s="43"/>
      <c r="D14" s="133"/>
    </row>
    <row r="15" spans="1:16369" s="18" customFormat="1" x14ac:dyDescent="0.25">
      <c r="A15" s="42"/>
      <c r="B15" s="42"/>
      <c r="C15" s="43"/>
      <c r="D15" s="133"/>
      <c r="E15" s="103" t="str">
        <f>InpC!E$119</f>
        <v>Secondary effect Allocation Factor - Montebello Blvd</v>
      </c>
      <c r="F15" s="103">
        <f>InpC!F$119</f>
        <v>1</v>
      </c>
      <c r="G15" s="103" t="str">
        <f>InpC!G$119</f>
        <v>pct</v>
      </c>
    </row>
    <row r="16" spans="1:16369" s="18" customFormat="1" x14ac:dyDescent="0.25">
      <c r="A16" s="42"/>
      <c r="B16" s="42"/>
      <c r="C16" s="43"/>
      <c r="D16" s="133"/>
      <c r="E16" s="103" t="str">
        <f>InpC!E$120</f>
        <v>Secondary effect Allocation Factor - Other crossings</v>
      </c>
      <c r="F16" s="103">
        <f>InpC!F$120</f>
        <v>0.5</v>
      </c>
      <c r="G16" s="103" t="str">
        <f>InpC!G$120</f>
        <v>pct</v>
      </c>
    </row>
    <row r="17" spans="1:39" s="18" customFormat="1" x14ac:dyDescent="0.25">
      <c r="A17" s="42"/>
      <c r="B17" s="42"/>
      <c r="C17" s="43"/>
      <c r="D17" s="133"/>
      <c r="E17" s="19" t="str">
        <f>crashCostsAtCrossings!E$305</f>
        <v>Secondary Effect Cost of Fatal Crash - Montebello Blvd</v>
      </c>
      <c r="F17" s="19">
        <f>crashCostsAtCrossings!F$305</f>
        <v>0</v>
      </c>
      <c r="G17" s="19" t="str">
        <f>crashCostsAtCrossings!G$305</f>
        <v>$</v>
      </c>
      <c r="H17" s="19">
        <f>crashCostsAtCrossings!H$305</f>
        <v>44062781.486552678</v>
      </c>
      <c r="I17" s="19">
        <f>crashCostsAtCrossings!I$305</f>
        <v>0</v>
      </c>
      <c r="J17" s="19">
        <f>crashCostsAtCrossings!J$305</f>
        <v>1169343.1442614831</v>
      </c>
      <c r="K17" s="19">
        <f>crashCostsAtCrossings!K$305</f>
        <v>1169854.3560780801</v>
      </c>
      <c r="L17" s="19">
        <f>crashCostsAtCrossings!L$305</f>
        <v>1203491.5043207449</v>
      </c>
      <c r="M17" s="19">
        <f>crashCostsAtCrossings!M$305</f>
        <v>1237132.1006308794</v>
      </c>
      <c r="N17" s="19">
        <f>crashCostsAtCrossings!N$305</f>
        <v>1270776.1681105352</v>
      </c>
      <c r="O17" s="19">
        <f>crashCostsAtCrossings!O$305</f>
        <v>1303496.2996999556</v>
      </c>
      <c r="P17" s="19">
        <f>crashCostsAtCrossings!P$305</f>
        <v>1337089.2163151281</v>
      </c>
      <c r="Q17" s="19">
        <f>crashCostsAtCrossings!Q$305</f>
        <v>1371578.4117396162</v>
      </c>
      <c r="R17" s="19">
        <f>crashCostsAtCrossings!R$305</f>
        <v>1406988.0136106785</v>
      </c>
      <c r="S17" s="19">
        <f>crashCostsAtCrossings!S$305</f>
        <v>1443342.8005301114</v>
      </c>
      <c r="T17" s="19">
        <f>crashCostsAtCrossings!T$305</f>
        <v>1480668.2196370673</v>
      </c>
      <c r="U17" s="19">
        <f>crashCostsAtCrossings!U$305</f>
        <v>1518990.4046553117</v>
      </c>
      <c r="V17" s="19">
        <f>crashCostsAtCrossings!V$305</f>
        <v>1558336.1944277384</v>
      </c>
      <c r="W17" s="19">
        <f>crashCostsAtCrossings!W$305</f>
        <v>1598733.1519512942</v>
      </c>
      <c r="X17" s="19">
        <f>crashCostsAtCrossings!X$305</f>
        <v>1640209.5839258214</v>
      </c>
      <c r="Y17" s="19">
        <f>crashCostsAtCrossings!Y$305</f>
        <v>1682794.5608307023</v>
      </c>
      <c r="Z17" s="19">
        <f>crashCostsAtCrossings!Z$305</f>
        <v>1726517.9375435454</v>
      </c>
      <c r="AA17" s="19">
        <f>crashCostsAtCrossings!AA$305</f>
        <v>1771410.3745155572</v>
      </c>
      <c r="AB17" s="19">
        <f>crashCostsAtCrossings!AB$305</f>
        <v>1817503.3595186239</v>
      </c>
      <c r="AC17" s="19">
        <f>crashCostsAtCrossings!AC$305</f>
        <v>1864829.2299795446</v>
      </c>
      <c r="AD17" s="19">
        <f>crashCostsAtCrossings!AD$305</f>
        <v>1913421.1959172606</v>
      </c>
      <c r="AE17" s="19">
        <f>crashCostsAtCrossings!AE$305</f>
        <v>1963313.3634993751</v>
      </c>
      <c r="AF17" s="19">
        <f>crashCostsAtCrossings!AF$305</f>
        <v>2014540.7592346647</v>
      </c>
      <c r="AG17" s="19">
        <f>crashCostsAtCrossings!AG$305</f>
        <v>2067139.3548187772</v>
      </c>
      <c r="AH17" s="19">
        <f>crashCostsAtCrossings!AH$305</f>
        <v>2121146.0926507283</v>
      </c>
      <c r="AI17" s="19">
        <f>crashCostsAtCrossings!AI$305</f>
        <v>2176598.91203833</v>
      </c>
      <c r="AJ17" s="19">
        <f>crashCostsAtCrossings!AJ$305</f>
        <v>2233536.7761111329</v>
      </c>
      <c r="AK17" s="19">
        <f>crashCostsAtCrossings!AK$305</f>
        <v>2258986.7983283042</v>
      </c>
      <c r="AL17" s="19">
        <f>crashCostsAtCrossings!AL$305</f>
        <v>2284440.8950750139</v>
      </c>
      <c r="AM17" s="19">
        <f>crashCostsAtCrossings!AM$305</f>
        <v>2309899.0936506083</v>
      </c>
    </row>
    <row r="18" spans="1:39" s="18" customFormat="1" x14ac:dyDescent="0.25">
      <c r="A18" s="42"/>
      <c r="B18" s="42"/>
      <c r="C18" s="43"/>
      <c r="D18" s="133"/>
      <c r="E18" s="19" t="str">
        <f>crashCostsAtCrossings!E$311</f>
        <v>Secondary Effect Cost of Fatal Crash - Highway - Other Crossings</v>
      </c>
      <c r="F18" s="19">
        <f>crashCostsAtCrossings!F$311</f>
        <v>0</v>
      </c>
      <c r="G18" s="19" t="str">
        <f>crashCostsAtCrossings!G$311</f>
        <v>$</v>
      </c>
      <c r="H18" s="19">
        <f>crashCostsAtCrossings!H$311</f>
        <v>2761782.5515072681</v>
      </c>
      <c r="I18" s="19">
        <f>crashCostsAtCrossings!I$311</f>
        <v>0</v>
      </c>
      <c r="J18" s="19">
        <f>crashCostsAtCrossings!J$311</f>
        <v>93656.421462141167</v>
      </c>
      <c r="K18" s="19">
        <f>crashCostsAtCrossings!K$311</f>
        <v>94283.919485937513</v>
      </c>
      <c r="L18" s="19">
        <f>crashCostsAtCrossings!L$311</f>
        <v>94915.621746493285</v>
      </c>
      <c r="M18" s="19">
        <f>crashCostsAtCrossings!M$311</f>
        <v>95551.556412194768</v>
      </c>
      <c r="N18" s="19">
        <f>crashCostsAtCrossings!N$311</f>
        <v>96191.751840156459</v>
      </c>
      <c r="O18" s="19">
        <f>crashCostsAtCrossings!O$311</f>
        <v>96836.236577485499</v>
      </c>
      <c r="P18" s="19">
        <f>crashCostsAtCrossings!P$311</f>
        <v>97485.039362554657</v>
      </c>
      <c r="Q18" s="19">
        <f>crashCostsAtCrossings!Q$311</f>
        <v>98138.189126283745</v>
      </c>
      <c r="R18" s="19">
        <f>crashCostsAtCrossings!R$311</f>
        <v>98795.714993429836</v>
      </c>
      <c r="S18" s="19">
        <f>crashCostsAtCrossings!S$311</f>
        <v>99457.646283885828</v>
      </c>
      <c r="T18" s="19">
        <f>crashCostsAtCrossings!T$311</f>
        <v>100124.01251398785</v>
      </c>
      <c r="U18" s="19">
        <f>crashCostsAtCrossings!U$311</f>
        <v>100794.84339783157</v>
      </c>
      <c r="V18" s="19">
        <f>crashCostsAtCrossings!V$311</f>
        <v>101470.16884859701</v>
      </c>
      <c r="W18" s="19">
        <f>crashCostsAtCrossings!W$311</f>
        <v>102150.01897988262</v>
      </c>
      <c r="X18" s="19">
        <f>crashCostsAtCrossings!X$311</f>
        <v>102834.42410704785</v>
      </c>
      <c r="Y18" s="19">
        <f>crashCostsAtCrossings!Y$311</f>
        <v>103523.41474856506</v>
      </c>
      <c r="Z18" s="19">
        <f>crashCostsAtCrossings!Z$311</f>
        <v>104217.02162738043</v>
      </c>
      <c r="AA18" s="19">
        <f>crashCostsAtCrossings!AA$311</f>
        <v>104915.27567228388</v>
      </c>
      <c r="AB18" s="19">
        <f>crashCostsAtCrossings!AB$311</f>
        <v>105618.20801928817</v>
      </c>
      <c r="AC18" s="19">
        <f>crashCostsAtCrossings!AC$311</f>
        <v>106325.85001301739</v>
      </c>
      <c r="AD18" s="19">
        <f>crashCostsAtCrossings!AD$311</f>
        <v>107038.23320810459</v>
      </c>
      <c r="AE18" s="19">
        <f>crashCostsAtCrossings!AE$311</f>
        <v>107755.3893705989</v>
      </c>
      <c r="AF18" s="19">
        <f>crashCostsAtCrossings!AF$311</f>
        <v>108477.3504793819</v>
      </c>
      <c r="AG18" s="19">
        <f>crashCostsAtCrossings!AG$311</f>
        <v>109204.14872759374</v>
      </c>
      <c r="AH18" s="19">
        <f>crashCostsAtCrossings!AH$311</f>
        <v>109935.81652406862</v>
      </c>
      <c r="AI18" s="19">
        <f>crashCostsAtCrossings!AI$311</f>
        <v>110672.38649477987</v>
      </c>
      <c r="AJ18" s="19">
        <f>crashCostsAtCrossings!AJ$311</f>
        <v>111413.89148429489</v>
      </c>
      <c r="AK18" s="19">
        <f>crashCostsAtCrossings!AK$311</f>
        <v>112160.36455723966</v>
      </c>
      <c r="AL18" s="19">
        <f>crashCostsAtCrossings!AL$311</f>
        <v>112911.83899977316</v>
      </c>
      <c r="AM18" s="19">
        <f>crashCostsAtCrossings!AM$311</f>
        <v>113668.34832107162</v>
      </c>
    </row>
    <row r="19" spans="1:39" s="18" customFormat="1" x14ac:dyDescent="0.25">
      <c r="A19" s="42"/>
      <c r="B19" s="42"/>
      <c r="C19" s="43"/>
      <c r="D19" s="133"/>
      <c r="E19" s="18" t="s">
        <v>336</v>
      </c>
      <c r="G19" s="18" t="s">
        <v>84</v>
      </c>
      <c r="J19" s="18">
        <f xml:space="preserve"> $F15*J17 + $F16 * J18</f>
        <v>1216171.3549925536</v>
      </c>
      <c r="K19" s="18">
        <f t="shared" ref="K19:AJ19" si="2" xml:space="preserve"> $F15*K17 + $F16 * K18</f>
        <v>1216996.3158210488</v>
      </c>
      <c r="L19" s="18">
        <f t="shared" si="2"/>
        <v>1250949.3151939916</v>
      </c>
      <c r="M19" s="18">
        <f t="shared" si="2"/>
        <v>1284907.8788369768</v>
      </c>
      <c r="N19" s="18">
        <f t="shared" si="2"/>
        <v>1318872.0440306135</v>
      </c>
      <c r="O19" s="18">
        <f t="shared" si="2"/>
        <v>1351914.4179886985</v>
      </c>
      <c r="P19" s="18">
        <f t="shared" si="2"/>
        <v>1385831.7359964054</v>
      </c>
      <c r="Q19" s="18">
        <f t="shared" si="2"/>
        <v>1420647.5063027581</v>
      </c>
      <c r="R19" s="18">
        <f t="shared" si="2"/>
        <v>1456385.8711073934</v>
      </c>
      <c r="S19" s="18">
        <f t="shared" si="2"/>
        <v>1493071.6236720544</v>
      </c>
      <c r="T19" s="18">
        <f t="shared" si="2"/>
        <v>1530730.2258940612</v>
      </c>
      <c r="U19" s="18">
        <f t="shared" si="2"/>
        <v>1569387.8263542275</v>
      </c>
      <c r="V19" s="18">
        <f t="shared" si="2"/>
        <v>1609071.2788520369</v>
      </c>
      <c r="W19" s="18">
        <f t="shared" si="2"/>
        <v>1649808.1614412356</v>
      </c>
      <c r="X19" s="18">
        <f t="shared" si="2"/>
        <v>1691626.7959793452</v>
      </c>
      <c r="Y19" s="18">
        <f t="shared" si="2"/>
        <v>1734556.2682049847</v>
      </c>
      <c r="Z19" s="18">
        <f t="shared" si="2"/>
        <v>1778626.4483572356</v>
      </c>
      <c r="AA19" s="18">
        <f t="shared" si="2"/>
        <v>1823868.0123516992</v>
      </c>
      <c r="AB19" s="18">
        <f t="shared" si="2"/>
        <v>1870312.463528268</v>
      </c>
      <c r="AC19" s="18">
        <f t="shared" si="2"/>
        <v>1917992.1549860532</v>
      </c>
      <c r="AD19" s="18">
        <f t="shared" si="2"/>
        <v>1966940.3125213129</v>
      </c>
      <c r="AE19" s="18">
        <f t="shared" si="2"/>
        <v>2017191.0581846745</v>
      </c>
      <c r="AF19" s="18">
        <f t="shared" si="2"/>
        <v>2068779.4344743558</v>
      </c>
      <c r="AG19" s="18">
        <f t="shared" si="2"/>
        <v>2121741.4291825742</v>
      </c>
      <c r="AH19" s="18">
        <f t="shared" si="2"/>
        <v>2176114.0009127627</v>
      </c>
      <c r="AI19" s="18">
        <f t="shared" si="2"/>
        <v>2231935.10528572</v>
      </c>
      <c r="AJ19" s="18">
        <f t="shared" si="2"/>
        <v>2289243.7218532804</v>
      </c>
      <c r="AK19" s="18">
        <f t="shared" ref="AK19:AM19" si="3" xml:space="preserve"> $F15*AK17 + $F16 * AK18</f>
        <v>2315066.9806069238</v>
      </c>
      <c r="AL19" s="18">
        <f t="shared" si="3"/>
        <v>2340896.8145749005</v>
      </c>
      <c r="AM19" s="18">
        <f t="shared" si="3"/>
        <v>2366733.2678111442</v>
      </c>
    </row>
    <row r="20" spans="1:39" s="18" customFormat="1" x14ac:dyDescent="0.25">
      <c r="A20" s="42"/>
      <c r="B20" s="42"/>
      <c r="C20" s="43"/>
      <c r="D20" s="133"/>
    </row>
    <row r="21" spans="1:39" s="18" customFormat="1" x14ac:dyDescent="0.25">
      <c r="A21" s="42"/>
      <c r="B21" s="42"/>
      <c r="C21" s="43" t="s">
        <v>128</v>
      </c>
      <c r="D21" s="133"/>
    </row>
    <row r="22" spans="1:39" s="19" customFormat="1" x14ac:dyDescent="0.25">
      <c r="A22" s="56"/>
      <c r="B22" s="56"/>
      <c r="C22" s="57"/>
      <c r="D22" s="134"/>
      <c r="E22" s="19" t="str">
        <f>crashCostsAtCrossings!E$342</f>
        <v>Primary Effect Cost of Injury Crash - Montebello Blvd</v>
      </c>
      <c r="F22" s="19">
        <f>crashCostsAtCrossings!F$342</f>
        <v>0</v>
      </c>
      <c r="G22" s="19" t="str">
        <f>crashCostsAtCrossings!G$342</f>
        <v>$</v>
      </c>
      <c r="H22" s="19">
        <f>crashCostsAtCrossings!H$342</f>
        <v>0</v>
      </c>
      <c r="I22" s="19">
        <f>crashCostsAtCrossings!I$342</f>
        <v>0</v>
      </c>
      <c r="J22" s="19">
        <f>crashCostsAtCrossings!J$342</f>
        <v>567283.85887096776</v>
      </c>
      <c r="K22" s="19">
        <f>crashCostsAtCrossings!K$342</f>
        <v>567283.85887096776</v>
      </c>
      <c r="L22" s="19">
        <f>crashCostsAtCrossings!L$342</f>
        <v>567283.85887096776</v>
      </c>
      <c r="M22" s="19">
        <f>crashCostsAtCrossings!M$342</f>
        <v>567283.85887096776</v>
      </c>
      <c r="N22" s="19">
        <f>crashCostsAtCrossings!N$342</f>
        <v>567283.85887096776</v>
      </c>
      <c r="O22" s="19">
        <f>crashCostsAtCrossings!O$342</f>
        <v>567283.85887096776</v>
      </c>
      <c r="P22" s="19">
        <f>crashCostsAtCrossings!P$342</f>
        <v>567283.85887096776</v>
      </c>
      <c r="Q22" s="19">
        <f>crashCostsAtCrossings!Q$342</f>
        <v>567283.85887096776</v>
      </c>
      <c r="R22" s="19">
        <f>crashCostsAtCrossings!R$342</f>
        <v>567283.85887096776</v>
      </c>
      <c r="S22" s="19">
        <f>crashCostsAtCrossings!S$342</f>
        <v>567283.85887096776</v>
      </c>
      <c r="T22" s="19">
        <f>crashCostsAtCrossings!T$342</f>
        <v>567283.85887096776</v>
      </c>
      <c r="U22" s="19">
        <f>crashCostsAtCrossings!U$342</f>
        <v>567283.85887096776</v>
      </c>
      <c r="V22" s="19">
        <f>crashCostsAtCrossings!V$342</f>
        <v>567283.85887096776</v>
      </c>
      <c r="W22" s="19">
        <f>crashCostsAtCrossings!W$342</f>
        <v>567283.85887096776</v>
      </c>
      <c r="X22" s="19">
        <f>crashCostsAtCrossings!X$342</f>
        <v>567283.85887096776</v>
      </c>
      <c r="Y22" s="19">
        <f>crashCostsAtCrossings!Y$342</f>
        <v>567283.85887096776</v>
      </c>
      <c r="Z22" s="19">
        <f>crashCostsAtCrossings!Z$342</f>
        <v>567283.85887096776</v>
      </c>
      <c r="AA22" s="19">
        <f>crashCostsAtCrossings!AA$342</f>
        <v>567283.85887096776</v>
      </c>
      <c r="AB22" s="19">
        <f>crashCostsAtCrossings!AB$342</f>
        <v>567283.85887096776</v>
      </c>
      <c r="AC22" s="19">
        <f>crashCostsAtCrossings!AC$342</f>
        <v>567283.85887096776</v>
      </c>
      <c r="AD22" s="19">
        <f>crashCostsAtCrossings!AD$342</f>
        <v>567283.85887096776</v>
      </c>
      <c r="AE22" s="19">
        <f>crashCostsAtCrossings!AE$342</f>
        <v>567283.85887096776</v>
      </c>
      <c r="AF22" s="19">
        <f>crashCostsAtCrossings!AF$342</f>
        <v>567283.85887096776</v>
      </c>
      <c r="AG22" s="19">
        <f>crashCostsAtCrossings!AG$342</f>
        <v>567283.85887096776</v>
      </c>
      <c r="AH22" s="19">
        <f>crashCostsAtCrossings!AH$342</f>
        <v>567283.85887096776</v>
      </c>
      <c r="AI22" s="19">
        <f>crashCostsAtCrossings!AI$342</f>
        <v>567283.85887096776</v>
      </c>
      <c r="AJ22" s="19">
        <f>crashCostsAtCrossings!AJ$342</f>
        <v>567283.85887096776</v>
      </c>
      <c r="AK22" s="19">
        <f>crashCostsAtCrossings!AK$342</f>
        <v>567283.85887096776</v>
      </c>
      <c r="AL22" s="19">
        <f>crashCostsAtCrossings!AL$342</f>
        <v>567283.85887096776</v>
      </c>
      <c r="AM22" s="19">
        <f>crashCostsAtCrossings!AM$342</f>
        <v>567283.85887096776</v>
      </c>
    </row>
    <row r="23" spans="1:39" s="18" customFormat="1" x14ac:dyDescent="0.25">
      <c r="A23" s="42"/>
      <c r="B23" s="42"/>
      <c r="C23" s="43"/>
      <c r="D23" s="133"/>
      <c r="E23" s="18" t="s">
        <v>385</v>
      </c>
      <c r="G23" s="18" t="s">
        <v>84</v>
      </c>
      <c r="H23" s="18">
        <f>SUM(J23:AJ23)</f>
        <v>15316664.189516138</v>
      </c>
      <c r="J23" s="18">
        <f>J22</f>
        <v>567283.85887096776</v>
      </c>
      <c r="K23" s="18">
        <f t="shared" ref="K23:AJ23" si="4">K22</f>
        <v>567283.85887096776</v>
      </c>
      <c r="L23" s="18">
        <f t="shared" si="4"/>
        <v>567283.85887096776</v>
      </c>
      <c r="M23" s="18">
        <f t="shared" si="4"/>
        <v>567283.85887096776</v>
      </c>
      <c r="N23" s="18">
        <f t="shared" si="4"/>
        <v>567283.85887096776</v>
      </c>
      <c r="O23" s="18">
        <f t="shared" si="4"/>
        <v>567283.85887096776</v>
      </c>
      <c r="P23" s="18">
        <f t="shared" si="4"/>
        <v>567283.85887096776</v>
      </c>
      <c r="Q23" s="18">
        <f>Q22</f>
        <v>567283.85887096776</v>
      </c>
      <c r="R23" s="18">
        <f t="shared" si="4"/>
        <v>567283.85887096776</v>
      </c>
      <c r="S23" s="18">
        <f t="shared" si="4"/>
        <v>567283.85887096776</v>
      </c>
      <c r="T23" s="18">
        <f t="shared" si="4"/>
        <v>567283.85887096776</v>
      </c>
      <c r="U23" s="18">
        <f t="shared" si="4"/>
        <v>567283.85887096776</v>
      </c>
      <c r="V23" s="18">
        <f t="shared" si="4"/>
        <v>567283.85887096776</v>
      </c>
      <c r="W23" s="18">
        <f t="shared" si="4"/>
        <v>567283.85887096776</v>
      </c>
      <c r="X23" s="18">
        <f t="shared" si="4"/>
        <v>567283.85887096776</v>
      </c>
      <c r="Y23" s="18">
        <f t="shared" si="4"/>
        <v>567283.85887096776</v>
      </c>
      <c r="Z23" s="18">
        <f t="shared" si="4"/>
        <v>567283.85887096776</v>
      </c>
      <c r="AA23" s="18">
        <f t="shared" si="4"/>
        <v>567283.85887096776</v>
      </c>
      <c r="AB23" s="18">
        <f t="shared" si="4"/>
        <v>567283.85887096776</v>
      </c>
      <c r="AC23" s="18">
        <f t="shared" si="4"/>
        <v>567283.85887096776</v>
      </c>
      <c r="AD23" s="18">
        <f t="shared" si="4"/>
        <v>567283.85887096776</v>
      </c>
      <c r="AE23" s="18">
        <f t="shared" si="4"/>
        <v>567283.85887096776</v>
      </c>
      <c r="AF23" s="18">
        <f t="shared" si="4"/>
        <v>567283.85887096776</v>
      </c>
      <c r="AG23" s="18">
        <f t="shared" si="4"/>
        <v>567283.85887096776</v>
      </c>
      <c r="AH23" s="18">
        <f t="shared" si="4"/>
        <v>567283.85887096776</v>
      </c>
      <c r="AI23" s="18">
        <f t="shared" si="4"/>
        <v>567283.85887096776</v>
      </c>
      <c r="AJ23" s="18">
        <f t="shared" si="4"/>
        <v>567283.85887096776</v>
      </c>
      <c r="AK23" s="18">
        <f t="shared" ref="AK23:AM23" si="5">AK22</f>
        <v>567283.85887096776</v>
      </c>
      <c r="AL23" s="18">
        <f t="shared" si="5"/>
        <v>567283.85887096776</v>
      </c>
      <c r="AM23" s="18">
        <f t="shared" si="5"/>
        <v>567283.85887096776</v>
      </c>
    </row>
    <row r="24" spans="1:39" s="18" customFormat="1" x14ac:dyDescent="0.25">
      <c r="A24" s="42"/>
      <c r="B24" s="42"/>
      <c r="C24" s="43"/>
      <c r="D24" s="133"/>
    </row>
    <row r="25" spans="1:39" s="18" customFormat="1" x14ac:dyDescent="0.25">
      <c r="A25" s="42"/>
      <c r="B25" s="42"/>
      <c r="C25" s="43"/>
      <c r="D25" s="133"/>
      <c r="E25" s="103" t="str">
        <f>InpC!E$119</f>
        <v>Secondary effect Allocation Factor - Montebello Blvd</v>
      </c>
      <c r="F25" s="103">
        <f>InpC!F$119</f>
        <v>1</v>
      </c>
      <c r="G25" s="103" t="str">
        <f>InpC!G$119</f>
        <v>pct</v>
      </c>
    </row>
    <row r="26" spans="1:39" s="18" customFormat="1" x14ac:dyDescent="0.25">
      <c r="A26" s="42"/>
      <c r="B26" s="42"/>
      <c r="C26" s="43"/>
      <c r="D26" s="133"/>
      <c r="E26" s="103" t="str">
        <f>InpC!E$120</f>
        <v>Secondary effect Allocation Factor - Other crossings</v>
      </c>
      <c r="F26" s="103">
        <f>InpC!F$120</f>
        <v>0.5</v>
      </c>
      <c r="G26" s="103" t="str">
        <f>InpC!G$120</f>
        <v>pct</v>
      </c>
    </row>
    <row r="27" spans="1:39" s="18" customFormat="1" x14ac:dyDescent="0.25">
      <c r="A27" s="42"/>
      <c r="B27" s="42"/>
      <c r="C27" s="43"/>
      <c r="D27" s="133"/>
      <c r="E27" s="19" t="str">
        <f>crashCostsAtCrossings!E$353</f>
        <v>Secondary Effect Cost of Non-Fatal Crash - Montebello Blvd</v>
      </c>
      <c r="F27" s="19">
        <f>crashCostsAtCrossings!F$353</f>
        <v>0</v>
      </c>
      <c r="G27" s="19" t="str">
        <f>crashCostsAtCrossings!G$353</f>
        <v>$</v>
      </c>
      <c r="H27" s="19">
        <f>crashCostsAtCrossings!H$353</f>
        <v>3426343.7715359125</v>
      </c>
      <c r="I27" s="19">
        <f>crashCostsAtCrossings!I$353</f>
        <v>0</v>
      </c>
      <c r="J27" s="19">
        <f>crashCostsAtCrossings!J$353</f>
        <v>92425.904309250152</v>
      </c>
      <c r="K27" s="19">
        <f>crashCostsAtCrossings!K$353</f>
        <v>92509.435651831387</v>
      </c>
      <c r="L27" s="19">
        <f>crashCostsAtCrossings!L$353</f>
        <v>95016.512707283284</v>
      </c>
      <c r="M27" s="19">
        <f>crashCostsAtCrossings!M$353</f>
        <v>97524.153172452425</v>
      </c>
      <c r="N27" s="19">
        <f>crashCostsAtCrossings!N$353</f>
        <v>100032.36082218394</v>
      </c>
      <c r="O27" s="19">
        <f>crashCostsAtCrossings!O$353</f>
        <v>102473.29584713388</v>
      </c>
      <c r="P27" s="19">
        <f>crashCostsAtCrossings!P$353</f>
        <v>104978.39452835188</v>
      </c>
      <c r="Q27" s="19">
        <f>crashCostsAtCrossings!Q$353</f>
        <v>107549.37761590822</v>
      </c>
      <c r="R27" s="19">
        <f>crashCostsAtCrossings!R$353</f>
        <v>110188.01224194502</v>
      </c>
      <c r="S27" s="19">
        <f>crashCostsAtCrossings!S$353</f>
        <v>112896.11317246851</v>
      </c>
      <c r="T27" s="19">
        <f>crashCostsAtCrossings!T$353</f>
        <v>115675.54409293611</v>
      </c>
      <c r="U27" s="19">
        <f>crashCostsAtCrossings!U$353</f>
        <v>118528.21892855053</v>
      </c>
      <c r="V27" s="19">
        <f>crashCostsAtCrossings!V$353</f>
        <v>121456.10320019878</v>
      </c>
      <c r="W27" s="19">
        <f>crashCostsAtCrossings!W$353</f>
        <v>124461.21541699737</v>
      </c>
      <c r="X27" s="19">
        <f>crashCostsAtCrossings!X$353</f>
        <v>127545.62850643316</v>
      </c>
      <c r="Y27" s="19">
        <f>crashCostsAtCrossings!Y$353</f>
        <v>130711.47128311401</v>
      </c>
      <c r="Z27" s="19">
        <f>crashCostsAtCrossings!Z$353</f>
        <v>133960.92995717222</v>
      </c>
      <c r="AA27" s="19">
        <f>crashCostsAtCrossings!AA$353</f>
        <v>137296.24968339101</v>
      </c>
      <c r="AB27" s="19">
        <f>crashCostsAtCrossings!AB$353</f>
        <v>140719.73615215419</v>
      </c>
      <c r="AC27" s="19">
        <f>crashCostsAtCrossings!AC$353</f>
        <v>144233.75722334694</v>
      </c>
      <c r="AD27" s="19">
        <f>crashCostsAtCrossings!AD$353</f>
        <v>147840.74460436893</v>
      </c>
      <c r="AE27" s="19">
        <f>crashCostsAtCrossings!AE$353</f>
        <v>151543.19557344969</v>
      </c>
      <c r="AF27" s="19">
        <f>crashCostsAtCrossings!AF$353</f>
        <v>155343.67474948952</v>
      </c>
      <c r="AG27" s="19">
        <f>crashCostsAtCrossings!AG$353</f>
        <v>159244.81590968266</v>
      </c>
      <c r="AH27" s="19">
        <f>crashCostsAtCrossings!AH$353</f>
        <v>163249.32385621214</v>
      </c>
      <c r="AI27" s="19">
        <f>crashCostsAtCrossings!AI$353</f>
        <v>167359.97633334162</v>
      </c>
      <c r="AJ27" s="19">
        <f>crashCostsAtCrossings!AJ$353</f>
        <v>171579.62599626472</v>
      </c>
      <c r="AK27" s="19">
        <f>crashCostsAtCrossings!AK$353</f>
        <v>173496.23461059431</v>
      </c>
      <c r="AL27" s="19">
        <f>crashCostsAtCrossings!AL$353</f>
        <v>175413.50899772422</v>
      </c>
      <c r="AM27" s="19">
        <f>crashCostsAtCrossings!AM$353</f>
        <v>177331.45361833216</v>
      </c>
    </row>
    <row r="28" spans="1:39" s="18" customFormat="1" x14ac:dyDescent="0.25">
      <c r="A28" s="42"/>
      <c r="B28" s="42"/>
      <c r="C28" s="43"/>
      <c r="D28" s="133"/>
      <c r="E28" s="19" t="str">
        <f>crashCostsAtCrossings!E$359</f>
        <v>Secondary Effect Cost of Non-Fatal Crash - Highway - Other Crossings</v>
      </c>
      <c r="F28" s="19">
        <f>crashCostsAtCrossings!F$359</f>
        <v>0</v>
      </c>
      <c r="G28" s="19" t="str">
        <f>crashCostsAtCrossings!G$359</f>
        <v>$</v>
      </c>
      <c r="H28" s="19">
        <f>crashCostsAtCrossings!H$359</f>
        <v>451271.65874301753</v>
      </c>
      <c r="I28" s="19">
        <f>crashCostsAtCrossings!I$359</f>
        <v>0</v>
      </c>
      <c r="J28" s="19">
        <f>crashCostsAtCrossings!J$359</f>
        <v>15303.336840219145</v>
      </c>
      <c r="K28" s="19">
        <f>crashCostsAtCrossings!K$359</f>
        <v>15405.869197048612</v>
      </c>
      <c r="L28" s="19">
        <f>crashCostsAtCrossings!L$359</f>
        <v>15509.088520668836</v>
      </c>
      <c r="M28" s="19">
        <f>crashCostsAtCrossings!M$359</f>
        <v>15612.999413757319</v>
      </c>
      <c r="N28" s="19">
        <f>crashCostsAtCrossings!N$359</f>
        <v>15717.606509829488</v>
      </c>
      <c r="O28" s="19">
        <f>crashCostsAtCrossings!O$359</f>
        <v>15822.914473445346</v>
      </c>
      <c r="P28" s="19">
        <f>crashCostsAtCrossings!P$359</f>
        <v>15928.928000417431</v>
      </c>
      <c r="Q28" s="19">
        <f>crashCostsAtCrossings!Q$359</f>
        <v>16035.651818020224</v>
      </c>
      <c r="R28" s="19">
        <f>crashCostsAtCrossings!R$359</f>
        <v>16143.090685200958</v>
      </c>
      <c r="S28" s="19">
        <f>crashCostsAtCrossings!S$359</f>
        <v>16251.249392791804</v>
      </c>
      <c r="T28" s="19">
        <f>crashCostsAtCrossings!T$359</f>
        <v>16360.132763723508</v>
      </c>
      <c r="U28" s="19">
        <f>crashCostsAtCrossings!U$359</f>
        <v>16469.745653240454</v>
      </c>
      <c r="V28" s="19">
        <f>crashCostsAtCrossings!V$359</f>
        <v>16580.092949117163</v>
      </c>
      <c r="W28" s="19">
        <f>crashCostsAtCrossings!W$359</f>
        <v>16691.179571876248</v>
      </c>
      <c r="X28" s="19">
        <f>crashCostsAtCrossings!X$359</f>
        <v>16803.010475007817</v>
      </c>
      <c r="Y28" s="19">
        <f>crashCostsAtCrossings!Y$359</f>
        <v>16915.590645190368</v>
      </c>
      <c r="Z28" s="19">
        <f>crashCostsAtCrossings!Z$359</f>
        <v>17028.925102513142</v>
      </c>
      <c r="AA28" s="19">
        <f>crashCostsAtCrossings!AA$359</f>
        <v>17143.018900699979</v>
      </c>
      <c r="AB28" s="19">
        <f>crashCostsAtCrossings!AB$359</f>
        <v>17257.877127334672</v>
      </c>
      <c r="AC28" s="19">
        <f>crashCostsAtCrossings!AC$359</f>
        <v>17373.504904087811</v>
      </c>
      <c r="AD28" s="19">
        <f>crashCostsAtCrossings!AD$359</f>
        <v>17489.907386945197</v>
      </c>
      <c r="AE28" s="19">
        <f>crashCostsAtCrossings!AE$359</f>
        <v>17607.089766437733</v>
      </c>
      <c r="AF28" s="19">
        <f>crashCostsAtCrossings!AF$359</f>
        <v>17725.05726787286</v>
      </c>
      <c r="AG28" s="19">
        <f>crashCostsAtCrossings!AG$359</f>
        <v>17843.815151567607</v>
      </c>
      <c r="AH28" s="19">
        <f>crashCostsAtCrossings!AH$359</f>
        <v>17963.368713083109</v>
      </c>
      <c r="AI28" s="19">
        <f>crashCostsAtCrossings!AI$359</f>
        <v>18083.723283460768</v>
      </c>
      <c r="AJ28" s="19">
        <f>crashCostsAtCrossings!AJ$359</f>
        <v>18204.884229459953</v>
      </c>
      <c r="AK28" s="19">
        <f>crashCostsAtCrossings!AK$359</f>
        <v>18326.856953797334</v>
      </c>
      <c r="AL28" s="19">
        <f>crashCostsAtCrossings!AL$359</f>
        <v>18449.646895387777</v>
      </c>
      <c r="AM28" s="19">
        <f>crashCostsAtCrossings!AM$359</f>
        <v>18573.259529586867</v>
      </c>
    </row>
    <row r="29" spans="1:39" s="18" customFormat="1" x14ac:dyDescent="0.25">
      <c r="A29" s="42"/>
      <c r="B29" s="42"/>
      <c r="C29" s="43"/>
      <c r="D29" s="133"/>
      <c r="E29" s="18" t="s">
        <v>337</v>
      </c>
      <c r="G29" s="18" t="s">
        <v>84</v>
      </c>
      <c r="J29" s="18">
        <f xml:space="preserve"> $F25*J27 + $F26 * J28</f>
        <v>100077.57272935973</v>
      </c>
      <c r="K29" s="18">
        <f t="shared" ref="K29" si="6" xml:space="preserve"> $F25*K27 + $F26 * K28</f>
        <v>100212.3702503557</v>
      </c>
      <c r="L29" s="18">
        <f t="shared" ref="L29" si="7" xml:space="preserve"> $F25*L27 + $F26 * L28</f>
        <v>102771.0569676177</v>
      </c>
      <c r="M29" s="18">
        <f t="shared" ref="M29" si="8" xml:space="preserve"> $F25*M27 + $F26 * M28</f>
        <v>105330.65287933109</v>
      </c>
      <c r="N29" s="18">
        <f t="shared" ref="N29" si="9" xml:space="preserve"> $F25*N27 + $F26 * N28</f>
        <v>107891.16407709869</v>
      </c>
      <c r="O29" s="18">
        <f t="shared" ref="O29" si="10" xml:space="preserve"> $F25*O27 + $F26 * O28</f>
        <v>110384.75308385656</v>
      </c>
      <c r="P29" s="18">
        <f t="shared" ref="P29" si="11" xml:space="preserve"> $F25*P27 + $F26 * P28</f>
        <v>112942.8585285606</v>
      </c>
      <c r="Q29" s="18">
        <f t="shared" ref="Q29" si="12" xml:space="preserve"> $F25*Q27 + $F26 * Q28</f>
        <v>115567.20352491832</v>
      </c>
      <c r="R29" s="18">
        <f t="shared" ref="R29" si="13" xml:space="preserve"> $F25*R27 + $F26 * R28</f>
        <v>118259.5575845455</v>
      </c>
      <c r="S29" s="18">
        <f t="shared" ref="S29" si="14" xml:space="preserve"> $F25*S27 + $F26 * S28</f>
        <v>121021.73786886441</v>
      </c>
      <c r="T29" s="18">
        <f t="shared" ref="T29" si="15" xml:space="preserve"> $F25*T27 + $F26 * T28</f>
        <v>123855.61047479787</v>
      </c>
      <c r="U29" s="18">
        <f t="shared" ref="U29" si="16" xml:space="preserve"> $F25*U27 + $F26 * U28</f>
        <v>126763.09175517075</v>
      </c>
      <c r="V29" s="18">
        <f t="shared" ref="V29" si="17" xml:space="preserve"> $F25*V27 + $F26 * V28</f>
        <v>129746.14967475735</v>
      </c>
      <c r="W29" s="18">
        <f t="shared" ref="W29" si="18" xml:space="preserve"> $F25*W27 + $F26 * W28</f>
        <v>132806.8052029355</v>
      </c>
      <c r="X29" s="18">
        <f t="shared" ref="X29" si="19" xml:space="preserve"> $F25*X27 + $F26 * X28</f>
        <v>135947.13374393707</v>
      </c>
      <c r="Y29" s="18">
        <f t="shared" ref="Y29" si="20" xml:space="preserve"> $F25*Y27 + $F26 * Y28</f>
        <v>139169.26660570918</v>
      </c>
      <c r="Z29" s="18">
        <f t="shared" ref="Z29" si="21" xml:space="preserve"> $F25*Z27 + $F26 * Z28</f>
        <v>142475.39250842881</v>
      </c>
      <c r="AA29" s="18">
        <f t="shared" ref="AA29" si="22" xml:space="preserve"> $F25*AA27 + $F26 * AA28</f>
        <v>145867.759133741</v>
      </c>
      <c r="AB29" s="18">
        <f t="shared" ref="AB29" si="23" xml:space="preserve"> $F25*AB27 + $F26 * AB28</f>
        <v>149348.67471582151</v>
      </c>
      <c r="AC29" s="18">
        <f t="shared" ref="AC29" si="24" xml:space="preserve"> $F25*AC27 + $F26 * AC28</f>
        <v>152920.50967539084</v>
      </c>
      <c r="AD29" s="18">
        <f t="shared" ref="AD29" si="25" xml:space="preserve"> $F25*AD27 + $F26 * AD28</f>
        <v>156585.69829784153</v>
      </c>
      <c r="AE29" s="18">
        <f t="shared" ref="AE29" si="26" xml:space="preserve"> $F25*AE27 + $F26 * AE28</f>
        <v>160346.74045666854</v>
      </c>
      <c r="AF29" s="18">
        <f t="shared" ref="AF29" si="27" xml:space="preserve"> $F25*AF27 + $F26 * AF28</f>
        <v>164206.20338342595</v>
      </c>
      <c r="AG29" s="18">
        <f t="shared" ref="AG29" si="28" xml:space="preserve"> $F25*AG27 + $F26 * AG28</f>
        <v>168166.72348546647</v>
      </c>
      <c r="AH29" s="18">
        <f t="shared" ref="AH29" si="29" xml:space="preserve"> $F25*AH27 + $F26 * AH28</f>
        <v>172231.00821275369</v>
      </c>
      <c r="AI29" s="18">
        <f t="shared" ref="AI29" si="30" xml:space="preserve"> $F25*AI27 + $F26 * AI28</f>
        <v>176401.83797507201</v>
      </c>
      <c r="AJ29" s="18">
        <f t="shared" ref="AJ29:AM29" si="31" xml:space="preserve"> $F25*AJ27 + $F26 * AJ28</f>
        <v>180682.0681109947</v>
      </c>
      <c r="AK29" s="18">
        <f t="shared" si="31"/>
        <v>182659.66308749298</v>
      </c>
      <c r="AL29" s="18">
        <f t="shared" si="31"/>
        <v>184638.33244541811</v>
      </c>
      <c r="AM29" s="18">
        <f t="shared" si="31"/>
        <v>186618.0833831256</v>
      </c>
    </row>
    <row r="30" spans="1:39" s="18" customFormat="1" x14ac:dyDescent="0.25">
      <c r="A30" s="42"/>
      <c r="B30" s="42"/>
      <c r="C30" s="43"/>
      <c r="D30" s="133"/>
    </row>
    <row r="31" spans="1:39" s="18" customFormat="1" x14ac:dyDescent="0.25">
      <c r="A31" s="42"/>
      <c r="B31" s="42"/>
      <c r="C31" s="43" t="s">
        <v>129</v>
      </c>
      <c r="D31" s="133"/>
    </row>
    <row r="32" spans="1:39" s="19" customFormat="1" x14ac:dyDescent="0.25">
      <c r="A32" s="56"/>
      <c r="B32" s="56"/>
      <c r="C32" s="57"/>
      <c r="D32" s="134"/>
      <c r="E32" s="19" t="str">
        <f>crashCostsAtCrossings!E$369</f>
        <v>Primary Effect Cost of Injury Crash - Montebello Blvd</v>
      </c>
      <c r="F32" s="19">
        <f>crashCostsAtCrossings!F$369</f>
        <v>11406.531202435312</v>
      </c>
      <c r="G32" s="19" t="str">
        <f>crashCostsAtCrossings!G$369</f>
        <v>$</v>
      </c>
    </row>
    <row r="33" spans="1:39" s="18" customFormat="1" x14ac:dyDescent="0.25">
      <c r="A33" s="42"/>
      <c r="B33" s="42"/>
      <c r="C33" s="43"/>
      <c r="D33" s="133"/>
      <c r="E33" s="18" t="s">
        <v>386</v>
      </c>
      <c r="G33" s="18" t="s">
        <v>84</v>
      </c>
      <c r="H33" s="18">
        <f>SUM(J33:AJ33)</f>
        <v>307976.34246575355</v>
      </c>
      <c r="J33" s="18">
        <f>$F32</f>
        <v>11406.531202435312</v>
      </c>
      <c r="K33" s="18">
        <f t="shared" ref="K33:AJ33" si="32">$F32</f>
        <v>11406.531202435312</v>
      </c>
      <c r="L33" s="18">
        <f t="shared" si="32"/>
        <v>11406.531202435312</v>
      </c>
      <c r="M33" s="18">
        <f t="shared" si="32"/>
        <v>11406.531202435312</v>
      </c>
      <c r="N33" s="18">
        <f t="shared" si="32"/>
        <v>11406.531202435312</v>
      </c>
      <c r="O33" s="18">
        <f t="shared" si="32"/>
        <v>11406.531202435312</v>
      </c>
      <c r="P33" s="18">
        <f t="shared" si="32"/>
        <v>11406.531202435312</v>
      </c>
      <c r="Q33" s="18">
        <f t="shared" si="32"/>
        <v>11406.531202435312</v>
      </c>
      <c r="R33" s="18">
        <f t="shared" si="32"/>
        <v>11406.531202435312</v>
      </c>
      <c r="S33" s="18">
        <f t="shared" si="32"/>
        <v>11406.531202435312</v>
      </c>
      <c r="T33" s="18">
        <f t="shared" si="32"/>
        <v>11406.531202435312</v>
      </c>
      <c r="U33" s="18">
        <f t="shared" si="32"/>
        <v>11406.531202435312</v>
      </c>
      <c r="V33" s="18">
        <f t="shared" si="32"/>
        <v>11406.531202435312</v>
      </c>
      <c r="W33" s="18">
        <f t="shared" si="32"/>
        <v>11406.531202435312</v>
      </c>
      <c r="X33" s="18">
        <f t="shared" si="32"/>
        <v>11406.531202435312</v>
      </c>
      <c r="Y33" s="18">
        <f t="shared" si="32"/>
        <v>11406.531202435312</v>
      </c>
      <c r="Z33" s="18">
        <f t="shared" si="32"/>
        <v>11406.531202435312</v>
      </c>
      <c r="AA33" s="18">
        <f t="shared" si="32"/>
        <v>11406.531202435312</v>
      </c>
      <c r="AB33" s="18">
        <f t="shared" si="32"/>
        <v>11406.531202435312</v>
      </c>
      <c r="AC33" s="18">
        <f t="shared" si="32"/>
        <v>11406.531202435312</v>
      </c>
      <c r="AD33" s="18">
        <f t="shared" si="32"/>
        <v>11406.531202435312</v>
      </c>
      <c r="AE33" s="18">
        <f t="shared" si="32"/>
        <v>11406.531202435312</v>
      </c>
      <c r="AF33" s="18">
        <f t="shared" si="32"/>
        <v>11406.531202435312</v>
      </c>
      <c r="AG33" s="18">
        <f t="shared" si="32"/>
        <v>11406.531202435312</v>
      </c>
      <c r="AH33" s="18">
        <f t="shared" si="32"/>
        <v>11406.531202435312</v>
      </c>
      <c r="AI33" s="18">
        <f t="shared" si="32"/>
        <v>11406.531202435312</v>
      </c>
      <c r="AJ33" s="18">
        <f t="shared" si="32"/>
        <v>11406.531202435312</v>
      </c>
      <c r="AK33" s="18">
        <f t="shared" ref="AK33:AM33" si="33">$F32</f>
        <v>11406.531202435312</v>
      </c>
      <c r="AL33" s="18">
        <f t="shared" si="33"/>
        <v>11406.531202435312</v>
      </c>
      <c r="AM33" s="18">
        <f t="shared" si="33"/>
        <v>11406.531202435312</v>
      </c>
    </row>
    <row r="34" spans="1:39" s="18" customFormat="1" x14ac:dyDescent="0.25">
      <c r="A34" s="42"/>
      <c r="B34" s="42"/>
      <c r="C34" s="43"/>
      <c r="D34" s="133"/>
    </row>
    <row r="35" spans="1:39" s="18" customFormat="1" x14ac:dyDescent="0.25">
      <c r="A35" s="42"/>
      <c r="B35" s="42"/>
      <c r="C35" s="43"/>
      <c r="D35" s="133"/>
      <c r="E35" s="103" t="str">
        <f>InpC!E$119</f>
        <v>Secondary effect Allocation Factor - Montebello Blvd</v>
      </c>
      <c r="F35" s="103">
        <f>InpC!F$119</f>
        <v>1</v>
      </c>
      <c r="G35" s="103" t="str">
        <f>InpC!G$119</f>
        <v>pct</v>
      </c>
    </row>
    <row r="36" spans="1:39" s="18" customFormat="1" x14ac:dyDescent="0.25">
      <c r="A36" s="42"/>
      <c r="B36" s="42"/>
      <c r="C36" s="43"/>
      <c r="D36" s="133"/>
      <c r="E36" s="103" t="str">
        <f>InpC!E$120</f>
        <v>Secondary effect Allocation Factor - Other crossings</v>
      </c>
      <c r="F36" s="103">
        <f>InpC!F$120</f>
        <v>0.5</v>
      </c>
      <c r="G36" s="103" t="str">
        <f>InpC!G$120</f>
        <v>pct</v>
      </c>
    </row>
    <row r="37" spans="1:39" s="18" customFormat="1" x14ac:dyDescent="0.25">
      <c r="A37" s="42"/>
      <c r="B37" s="42"/>
      <c r="C37" s="43"/>
      <c r="D37" s="133"/>
      <c r="E37" s="19" t="str">
        <f>crashCostsAtCrossings!E$373</f>
        <v>Secondary Effect Cost of Non-Fatal Crash - Montebello Blvd</v>
      </c>
      <c r="F37" s="19">
        <f>crashCostsAtCrossings!F$373</f>
        <v>0</v>
      </c>
      <c r="G37" s="19" t="str">
        <f>crashCostsAtCrossings!G$373</f>
        <v>$</v>
      </c>
      <c r="H37" s="19">
        <f>crashCostsAtCrossings!H$373</f>
        <v>3426343.7715359125</v>
      </c>
      <c r="I37" s="19">
        <f>crashCostsAtCrossings!I$373</f>
        <v>0</v>
      </c>
      <c r="J37" s="19">
        <f>crashCostsAtCrossings!J$373</f>
        <v>92425.904309250152</v>
      </c>
      <c r="K37" s="19">
        <f>crashCostsAtCrossings!K$373</f>
        <v>92509.435651831387</v>
      </c>
      <c r="L37" s="19">
        <f>crashCostsAtCrossings!L$373</f>
        <v>95016.512707283284</v>
      </c>
      <c r="M37" s="19">
        <f>crashCostsAtCrossings!M$373</f>
        <v>97524.153172452425</v>
      </c>
      <c r="N37" s="19">
        <f>crashCostsAtCrossings!N$373</f>
        <v>100032.36082218394</v>
      </c>
      <c r="O37" s="19">
        <f>crashCostsAtCrossings!O$373</f>
        <v>102473.29584713388</v>
      </c>
      <c r="P37" s="19">
        <f>crashCostsAtCrossings!P$373</f>
        <v>104978.39452835188</v>
      </c>
      <c r="Q37" s="19">
        <f>crashCostsAtCrossings!Q$373</f>
        <v>107549.37761590822</v>
      </c>
      <c r="R37" s="19">
        <f>crashCostsAtCrossings!R$373</f>
        <v>110188.01224194502</v>
      </c>
      <c r="S37" s="19">
        <f>crashCostsAtCrossings!S$373</f>
        <v>112896.11317246851</v>
      </c>
      <c r="T37" s="19">
        <f>crashCostsAtCrossings!T$373</f>
        <v>115675.54409293611</v>
      </c>
      <c r="U37" s="19">
        <f>crashCostsAtCrossings!U$373</f>
        <v>118528.21892855053</v>
      </c>
      <c r="V37" s="19">
        <f>crashCostsAtCrossings!V$373</f>
        <v>121456.10320019878</v>
      </c>
      <c r="W37" s="19">
        <f>crashCostsAtCrossings!W$373</f>
        <v>124461.21541699737</v>
      </c>
      <c r="X37" s="19">
        <f>crashCostsAtCrossings!X$373</f>
        <v>127545.62850643316</v>
      </c>
      <c r="Y37" s="19">
        <f>crashCostsAtCrossings!Y$373</f>
        <v>130711.47128311401</v>
      </c>
      <c r="Z37" s="19">
        <f>crashCostsAtCrossings!Z$373</f>
        <v>133960.92995717222</v>
      </c>
      <c r="AA37" s="19">
        <f>crashCostsAtCrossings!AA$373</f>
        <v>137296.24968339101</v>
      </c>
      <c r="AB37" s="19">
        <f>crashCostsAtCrossings!AB$373</f>
        <v>140719.73615215419</v>
      </c>
      <c r="AC37" s="19">
        <f>crashCostsAtCrossings!AC$373</f>
        <v>144233.75722334694</v>
      </c>
      <c r="AD37" s="19">
        <f>crashCostsAtCrossings!AD$373</f>
        <v>147840.74460436893</v>
      </c>
      <c r="AE37" s="19">
        <f>crashCostsAtCrossings!AE$373</f>
        <v>151543.19557344969</v>
      </c>
      <c r="AF37" s="19">
        <f>crashCostsAtCrossings!AF$373</f>
        <v>155343.67474948952</v>
      </c>
      <c r="AG37" s="19">
        <f>crashCostsAtCrossings!AG$373</f>
        <v>159244.81590968266</v>
      </c>
      <c r="AH37" s="19">
        <f>crashCostsAtCrossings!AH$373</f>
        <v>163249.32385621214</v>
      </c>
      <c r="AI37" s="19">
        <f>crashCostsAtCrossings!AI$373</f>
        <v>167359.97633334162</v>
      </c>
      <c r="AJ37" s="19">
        <f>crashCostsAtCrossings!AJ$373</f>
        <v>171579.62599626472</v>
      </c>
      <c r="AK37" s="19">
        <f>crashCostsAtCrossings!AK$373</f>
        <v>173496.23461059431</v>
      </c>
      <c r="AL37" s="19">
        <f>crashCostsAtCrossings!AL$373</f>
        <v>175413.50899772422</v>
      </c>
      <c r="AM37" s="19">
        <f>crashCostsAtCrossings!AM$373</f>
        <v>177331.45361833216</v>
      </c>
    </row>
    <row r="38" spans="1:39" s="18" customFormat="1" x14ac:dyDescent="0.25">
      <c r="A38" s="42"/>
      <c r="B38" s="42"/>
      <c r="C38" s="43"/>
      <c r="D38" s="133"/>
      <c r="E38" s="19" t="str">
        <f>crashCostsAtCrossings!E$359</f>
        <v>Secondary Effect Cost of Non-Fatal Crash - Highway - Other Crossings</v>
      </c>
      <c r="F38" s="19">
        <f>crashCostsAtCrossings!F$359</f>
        <v>0</v>
      </c>
      <c r="G38" s="19" t="str">
        <f>crashCostsAtCrossings!G$359</f>
        <v>$</v>
      </c>
      <c r="H38" s="19">
        <f>crashCostsAtCrossings!H$359</f>
        <v>451271.65874301753</v>
      </c>
      <c r="I38" s="19">
        <f>crashCostsAtCrossings!I$359</f>
        <v>0</v>
      </c>
      <c r="J38" s="19">
        <f>crashCostsAtCrossings!J$359</f>
        <v>15303.336840219145</v>
      </c>
      <c r="K38" s="19">
        <f>crashCostsAtCrossings!K$359</f>
        <v>15405.869197048612</v>
      </c>
      <c r="L38" s="19">
        <f>crashCostsAtCrossings!L$359</f>
        <v>15509.088520668836</v>
      </c>
      <c r="M38" s="19">
        <f>crashCostsAtCrossings!M$359</f>
        <v>15612.999413757319</v>
      </c>
      <c r="N38" s="19">
        <f>crashCostsAtCrossings!N$359</f>
        <v>15717.606509829488</v>
      </c>
      <c r="O38" s="19">
        <f>crashCostsAtCrossings!O$359</f>
        <v>15822.914473445346</v>
      </c>
      <c r="P38" s="19">
        <f>crashCostsAtCrossings!P$359</f>
        <v>15928.928000417431</v>
      </c>
      <c r="Q38" s="19">
        <f>crashCostsAtCrossings!Q$359</f>
        <v>16035.651818020224</v>
      </c>
      <c r="R38" s="19">
        <f>crashCostsAtCrossings!R$359</f>
        <v>16143.090685200958</v>
      </c>
      <c r="S38" s="19">
        <f>crashCostsAtCrossings!S$359</f>
        <v>16251.249392791804</v>
      </c>
      <c r="T38" s="19">
        <f>crashCostsAtCrossings!T$359</f>
        <v>16360.132763723508</v>
      </c>
      <c r="U38" s="19">
        <f>crashCostsAtCrossings!U$359</f>
        <v>16469.745653240454</v>
      </c>
      <c r="V38" s="19">
        <f>crashCostsAtCrossings!V$359</f>
        <v>16580.092949117163</v>
      </c>
      <c r="W38" s="19">
        <f>crashCostsAtCrossings!W$359</f>
        <v>16691.179571876248</v>
      </c>
      <c r="X38" s="19">
        <f>crashCostsAtCrossings!X$359</f>
        <v>16803.010475007817</v>
      </c>
      <c r="Y38" s="19">
        <f>crashCostsAtCrossings!Y$359</f>
        <v>16915.590645190368</v>
      </c>
      <c r="Z38" s="19">
        <f>crashCostsAtCrossings!Z$359</f>
        <v>17028.925102513142</v>
      </c>
      <c r="AA38" s="19">
        <f>crashCostsAtCrossings!AA$359</f>
        <v>17143.018900699979</v>
      </c>
      <c r="AB38" s="19">
        <f>crashCostsAtCrossings!AB$359</f>
        <v>17257.877127334672</v>
      </c>
      <c r="AC38" s="19">
        <f>crashCostsAtCrossings!AC$359</f>
        <v>17373.504904087811</v>
      </c>
      <c r="AD38" s="19">
        <f>crashCostsAtCrossings!AD$359</f>
        <v>17489.907386945197</v>
      </c>
      <c r="AE38" s="19">
        <f>crashCostsAtCrossings!AE$359</f>
        <v>17607.089766437733</v>
      </c>
      <c r="AF38" s="19">
        <f>crashCostsAtCrossings!AF$359</f>
        <v>17725.05726787286</v>
      </c>
      <c r="AG38" s="19">
        <f>crashCostsAtCrossings!AG$359</f>
        <v>17843.815151567607</v>
      </c>
      <c r="AH38" s="19">
        <f>crashCostsAtCrossings!AH$359</f>
        <v>17963.368713083109</v>
      </c>
      <c r="AI38" s="19">
        <f>crashCostsAtCrossings!AI$359</f>
        <v>18083.723283460768</v>
      </c>
      <c r="AJ38" s="19">
        <f>crashCostsAtCrossings!AJ$359</f>
        <v>18204.884229459953</v>
      </c>
      <c r="AK38" s="19">
        <f>crashCostsAtCrossings!AK$359</f>
        <v>18326.856953797334</v>
      </c>
      <c r="AL38" s="19">
        <f>crashCostsAtCrossings!AL$359</f>
        <v>18449.646895387777</v>
      </c>
      <c r="AM38" s="19">
        <f>crashCostsAtCrossings!AM$359</f>
        <v>18573.259529586867</v>
      </c>
    </row>
    <row r="39" spans="1:39" s="18" customFormat="1" x14ac:dyDescent="0.25">
      <c r="A39" s="42"/>
      <c r="B39" s="42"/>
      <c r="C39" s="43"/>
      <c r="D39" s="133"/>
      <c r="E39" s="18" t="s">
        <v>338</v>
      </c>
      <c r="G39" s="18" t="s">
        <v>84</v>
      </c>
      <c r="J39" s="18">
        <f xml:space="preserve"> $F35*J37 + $F36 * J38</f>
        <v>100077.57272935973</v>
      </c>
      <c r="K39" s="18">
        <f t="shared" ref="K39" si="34" xml:space="preserve"> $F35*K37 + $F36 * K38</f>
        <v>100212.3702503557</v>
      </c>
      <c r="L39" s="18">
        <f t="shared" ref="L39" si="35" xml:space="preserve"> $F35*L37 + $F36 * L38</f>
        <v>102771.0569676177</v>
      </c>
      <c r="M39" s="18">
        <f t="shared" ref="M39" si="36" xml:space="preserve"> $F35*M37 + $F36 * M38</f>
        <v>105330.65287933109</v>
      </c>
      <c r="N39" s="18">
        <f t="shared" ref="N39" si="37" xml:space="preserve"> $F35*N37 + $F36 * N38</f>
        <v>107891.16407709869</v>
      </c>
      <c r="O39" s="18">
        <f t="shared" ref="O39" si="38" xml:space="preserve"> $F35*O37 + $F36 * O38</f>
        <v>110384.75308385656</v>
      </c>
      <c r="P39" s="18">
        <f t="shared" ref="P39" si="39" xml:space="preserve"> $F35*P37 + $F36 * P38</f>
        <v>112942.8585285606</v>
      </c>
      <c r="Q39" s="18">
        <f t="shared" ref="Q39" si="40" xml:space="preserve"> $F35*Q37 + $F36 * Q38</f>
        <v>115567.20352491832</v>
      </c>
      <c r="R39" s="18">
        <f t="shared" ref="R39" si="41" xml:space="preserve"> $F35*R37 + $F36 * R38</f>
        <v>118259.5575845455</v>
      </c>
      <c r="S39" s="18">
        <f t="shared" ref="S39" si="42" xml:space="preserve"> $F35*S37 + $F36 * S38</f>
        <v>121021.73786886441</v>
      </c>
      <c r="T39" s="18">
        <f t="shared" ref="T39" si="43" xml:space="preserve"> $F35*T37 + $F36 * T38</f>
        <v>123855.61047479787</v>
      </c>
      <c r="U39" s="18">
        <f t="shared" ref="U39" si="44" xml:space="preserve"> $F35*U37 + $F36 * U38</f>
        <v>126763.09175517075</v>
      </c>
      <c r="V39" s="18">
        <f t="shared" ref="V39" si="45" xml:space="preserve"> $F35*V37 + $F36 * V38</f>
        <v>129746.14967475735</v>
      </c>
      <c r="W39" s="18">
        <f t="shared" ref="W39" si="46" xml:space="preserve"> $F35*W37 + $F36 * W38</f>
        <v>132806.8052029355</v>
      </c>
      <c r="X39" s="18">
        <f t="shared" ref="X39" si="47" xml:space="preserve"> $F35*X37 + $F36 * X38</f>
        <v>135947.13374393707</v>
      </c>
      <c r="Y39" s="18">
        <f t="shared" ref="Y39" si="48" xml:space="preserve"> $F35*Y37 + $F36 * Y38</f>
        <v>139169.26660570918</v>
      </c>
      <c r="Z39" s="18">
        <f t="shared" ref="Z39" si="49" xml:space="preserve"> $F35*Z37 + $F36 * Z38</f>
        <v>142475.39250842881</v>
      </c>
      <c r="AA39" s="18">
        <f t="shared" ref="AA39" si="50" xml:space="preserve"> $F35*AA37 + $F36 * AA38</f>
        <v>145867.759133741</v>
      </c>
      <c r="AB39" s="18">
        <f t="shared" ref="AB39" si="51" xml:space="preserve"> $F35*AB37 + $F36 * AB38</f>
        <v>149348.67471582151</v>
      </c>
      <c r="AC39" s="18">
        <f t="shared" ref="AC39" si="52" xml:space="preserve"> $F35*AC37 + $F36 * AC38</f>
        <v>152920.50967539084</v>
      </c>
      <c r="AD39" s="18">
        <f t="shared" ref="AD39" si="53" xml:space="preserve"> $F35*AD37 + $F36 * AD38</f>
        <v>156585.69829784153</v>
      </c>
      <c r="AE39" s="18">
        <f t="shared" ref="AE39" si="54" xml:space="preserve"> $F35*AE37 + $F36 * AE38</f>
        <v>160346.74045666854</v>
      </c>
      <c r="AF39" s="18">
        <f t="shared" ref="AF39" si="55" xml:space="preserve"> $F35*AF37 + $F36 * AF38</f>
        <v>164206.20338342595</v>
      </c>
      <c r="AG39" s="18">
        <f t="shared" ref="AG39" si="56" xml:space="preserve"> $F35*AG37 + $F36 * AG38</f>
        <v>168166.72348546647</v>
      </c>
      <c r="AH39" s="18">
        <f t="shared" ref="AH39" si="57" xml:space="preserve"> $F35*AH37 + $F36 * AH38</f>
        <v>172231.00821275369</v>
      </c>
      <c r="AI39" s="18">
        <f t="shared" ref="AI39" si="58" xml:space="preserve"> $F35*AI37 + $F36 * AI38</f>
        <v>176401.83797507201</v>
      </c>
      <c r="AJ39" s="18">
        <f t="shared" ref="AJ39:AM39" si="59" xml:space="preserve"> $F35*AJ37 + $F36 * AJ38</f>
        <v>180682.0681109947</v>
      </c>
      <c r="AK39" s="18">
        <f t="shared" si="59"/>
        <v>182659.66308749298</v>
      </c>
      <c r="AL39" s="18">
        <f t="shared" si="59"/>
        <v>184638.33244541811</v>
      </c>
      <c r="AM39" s="18">
        <f t="shared" si="59"/>
        <v>186618.0833831256</v>
      </c>
    </row>
    <row r="40" spans="1:39" s="18" customFormat="1" x14ac:dyDescent="0.25">
      <c r="A40" s="42"/>
      <c r="B40" s="42"/>
      <c r="C40" s="43"/>
      <c r="D40" s="133"/>
    </row>
    <row r="41" spans="1:39" s="18" customFormat="1" x14ac:dyDescent="0.25">
      <c r="A41" s="42"/>
      <c r="B41" s="42"/>
      <c r="C41" s="43" t="s">
        <v>291</v>
      </c>
      <c r="D41" s="133"/>
    </row>
    <row r="42" spans="1:39" s="18" customFormat="1" x14ac:dyDescent="0.25">
      <c r="A42" s="42"/>
      <c r="B42" s="42"/>
      <c r="C42" s="43"/>
      <c r="D42" s="133"/>
      <c r="E42" s="59" t="s">
        <v>292</v>
      </c>
      <c r="F42" s="59">
        <v>3</v>
      </c>
      <c r="G42" s="59" t="s">
        <v>293</v>
      </c>
    </row>
    <row r="43" spans="1:39" s="18" customFormat="1" x14ac:dyDescent="0.25">
      <c r="A43" s="42"/>
      <c r="B43" s="42"/>
      <c r="C43" s="43"/>
      <c r="D43" s="133"/>
      <c r="E43" s="19" t="str">
        <f>InpC!E$100</f>
        <v>Fatality Value of Life</v>
      </c>
      <c r="F43" s="19">
        <f>InpC!F$100</f>
        <v>9600000</v>
      </c>
      <c r="G43" s="19" t="str">
        <f>InpC!G$100</f>
        <v>$</v>
      </c>
    </row>
    <row r="44" spans="1:39" s="18" customFormat="1" x14ac:dyDescent="0.25">
      <c r="A44" s="42"/>
      <c r="B44" s="42"/>
      <c r="C44" s="43"/>
      <c r="D44" s="133"/>
      <c r="E44" s="18" t="s">
        <v>294</v>
      </c>
      <c r="G44" s="18" t="s">
        <v>84</v>
      </c>
      <c r="J44" s="18">
        <f>$F43 * $F42 / 30</f>
        <v>960000</v>
      </c>
      <c r="K44" s="18">
        <f t="shared" ref="K44:AJ44" si="60">$F43 * $F42 / 30</f>
        <v>960000</v>
      </c>
      <c r="L44" s="18">
        <f t="shared" si="60"/>
        <v>960000</v>
      </c>
      <c r="M44" s="18">
        <f t="shared" si="60"/>
        <v>960000</v>
      </c>
      <c r="N44" s="18">
        <f t="shared" si="60"/>
        <v>960000</v>
      </c>
      <c r="O44" s="18">
        <f t="shared" si="60"/>
        <v>960000</v>
      </c>
      <c r="P44" s="18">
        <f t="shared" si="60"/>
        <v>960000</v>
      </c>
      <c r="Q44" s="18">
        <f t="shared" si="60"/>
        <v>960000</v>
      </c>
      <c r="R44" s="18">
        <f>$F43 * $F42 / 30</f>
        <v>960000</v>
      </c>
      <c r="S44" s="18">
        <f t="shared" si="60"/>
        <v>960000</v>
      </c>
      <c r="T44" s="18">
        <f t="shared" si="60"/>
        <v>960000</v>
      </c>
      <c r="U44" s="18">
        <f t="shared" si="60"/>
        <v>960000</v>
      </c>
      <c r="V44" s="18">
        <f t="shared" si="60"/>
        <v>960000</v>
      </c>
      <c r="W44" s="18">
        <f t="shared" si="60"/>
        <v>960000</v>
      </c>
      <c r="X44" s="18">
        <f t="shared" si="60"/>
        <v>960000</v>
      </c>
      <c r="Y44" s="18">
        <f t="shared" si="60"/>
        <v>960000</v>
      </c>
      <c r="Z44" s="18">
        <f t="shared" si="60"/>
        <v>960000</v>
      </c>
      <c r="AA44" s="18">
        <f t="shared" si="60"/>
        <v>960000</v>
      </c>
      <c r="AB44" s="18">
        <f t="shared" si="60"/>
        <v>960000</v>
      </c>
      <c r="AC44" s="18">
        <f t="shared" si="60"/>
        <v>960000</v>
      </c>
      <c r="AD44" s="18">
        <f t="shared" si="60"/>
        <v>960000</v>
      </c>
      <c r="AE44" s="18">
        <f t="shared" si="60"/>
        <v>960000</v>
      </c>
      <c r="AF44" s="18">
        <f t="shared" si="60"/>
        <v>960000</v>
      </c>
      <c r="AG44" s="18">
        <f t="shared" si="60"/>
        <v>960000</v>
      </c>
      <c r="AH44" s="18">
        <f t="shared" si="60"/>
        <v>960000</v>
      </c>
      <c r="AI44" s="18">
        <f t="shared" si="60"/>
        <v>960000</v>
      </c>
      <c r="AJ44" s="18">
        <f t="shared" si="60"/>
        <v>960000</v>
      </c>
      <c r="AK44" s="18">
        <f t="shared" ref="AK44:AM44" si="61">$F43 * $F42 / 30</f>
        <v>960000</v>
      </c>
      <c r="AL44" s="18">
        <f t="shared" si="61"/>
        <v>960000</v>
      </c>
      <c r="AM44" s="18">
        <f t="shared" si="61"/>
        <v>960000</v>
      </c>
    </row>
    <row r="45" spans="1:39" s="18" customFormat="1" x14ac:dyDescent="0.25">
      <c r="A45" s="42"/>
      <c r="B45" s="42"/>
      <c r="C45" s="43"/>
      <c r="D45" s="133"/>
    </row>
    <row r="46" spans="1:39" s="18" customFormat="1" x14ac:dyDescent="0.25">
      <c r="A46" s="42"/>
      <c r="B46" s="42"/>
      <c r="C46" s="43" t="s">
        <v>130</v>
      </c>
      <c r="D46" s="133"/>
    </row>
    <row r="47" spans="1:39" s="18" customFormat="1" x14ac:dyDescent="0.25">
      <c r="A47" s="42"/>
      <c r="B47" s="42"/>
      <c r="C47" s="43"/>
      <c r="D47" s="133"/>
    </row>
    <row r="48" spans="1:39" s="18" customFormat="1" x14ac:dyDescent="0.25">
      <c r="A48" s="42"/>
      <c r="B48" s="42"/>
      <c r="C48" s="43"/>
      <c r="D48" s="133" t="s">
        <v>68</v>
      </c>
    </row>
    <row r="49" spans="1:39" s="18" customFormat="1" x14ac:dyDescent="0.25">
      <c r="A49" s="42"/>
      <c r="B49" s="42"/>
      <c r="C49" s="43"/>
      <c r="D49" s="133"/>
      <c r="E49" s="18" t="str">
        <f t="shared" ref="E49:AJ49" si="62">E13</f>
        <v>Fatal Crash Cost - Montebello Blvd - No build</v>
      </c>
      <c r="F49" s="18">
        <f t="shared" si="62"/>
        <v>0</v>
      </c>
      <c r="G49" s="18" t="str">
        <f t="shared" si="62"/>
        <v>$</v>
      </c>
      <c r="H49" s="18">
        <f t="shared" si="62"/>
        <v>305270890.44827598</v>
      </c>
      <c r="I49" s="18">
        <f t="shared" si="62"/>
        <v>0</v>
      </c>
      <c r="J49" s="18">
        <f t="shared" si="62"/>
        <v>11306329.27586207</v>
      </c>
      <c r="K49" s="18">
        <f t="shared" si="62"/>
        <v>11306329.27586207</v>
      </c>
      <c r="L49" s="18">
        <f t="shared" si="62"/>
        <v>11306329.27586207</v>
      </c>
      <c r="M49" s="18">
        <f t="shared" si="62"/>
        <v>11306329.27586207</v>
      </c>
      <c r="N49" s="18">
        <f t="shared" si="62"/>
        <v>11306329.27586207</v>
      </c>
      <c r="O49" s="18">
        <f t="shared" si="62"/>
        <v>11306329.27586207</v>
      </c>
      <c r="P49" s="18">
        <f t="shared" si="62"/>
        <v>11306329.27586207</v>
      </c>
      <c r="Q49" s="18">
        <f t="shared" si="62"/>
        <v>11306329.27586207</v>
      </c>
      <c r="R49" s="18">
        <f t="shared" si="62"/>
        <v>11306329.27586207</v>
      </c>
      <c r="S49" s="18">
        <f t="shared" si="62"/>
        <v>11306329.27586207</v>
      </c>
      <c r="T49" s="18">
        <f t="shared" si="62"/>
        <v>11306329.27586207</v>
      </c>
      <c r="U49" s="18">
        <f t="shared" si="62"/>
        <v>11306329.27586207</v>
      </c>
      <c r="V49" s="18">
        <f t="shared" si="62"/>
        <v>11306329.27586207</v>
      </c>
      <c r="W49" s="18">
        <f t="shared" si="62"/>
        <v>11306329.27586207</v>
      </c>
      <c r="X49" s="18">
        <f t="shared" si="62"/>
        <v>11306329.27586207</v>
      </c>
      <c r="Y49" s="18">
        <f t="shared" si="62"/>
        <v>11306329.27586207</v>
      </c>
      <c r="Z49" s="18">
        <f t="shared" si="62"/>
        <v>11306329.27586207</v>
      </c>
      <c r="AA49" s="18">
        <f t="shared" si="62"/>
        <v>11306329.27586207</v>
      </c>
      <c r="AB49" s="18">
        <f t="shared" si="62"/>
        <v>11306329.27586207</v>
      </c>
      <c r="AC49" s="18">
        <f t="shared" si="62"/>
        <v>11306329.27586207</v>
      </c>
      <c r="AD49" s="18">
        <f t="shared" si="62"/>
        <v>11306329.27586207</v>
      </c>
      <c r="AE49" s="18">
        <f t="shared" si="62"/>
        <v>11306329.27586207</v>
      </c>
      <c r="AF49" s="18">
        <f t="shared" si="62"/>
        <v>11306329.27586207</v>
      </c>
      <c r="AG49" s="18">
        <f t="shared" si="62"/>
        <v>11306329.27586207</v>
      </c>
      <c r="AH49" s="18">
        <f t="shared" si="62"/>
        <v>11306329.27586207</v>
      </c>
      <c r="AI49" s="18">
        <f t="shared" si="62"/>
        <v>11306329.27586207</v>
      </c>
      <c r="AJ49" s="18">
        <f t="shared" si="62"/>
        <v>11306329.27586207</v>
      </c>
      <c r="AK49" s="18">
        <f t="shared" ref="AK49:AM49" si="63">AK13</f>
        <v>11306329.27586207</v>
      </c>
      <c r="AL49" s="18">
        <f t="shared" si="63"/>
        <v>11306329.27586207</v>
      </c>
      <c r="AM49" s="18">
        <f t="shared" si="63"/>
        <v>11306329.27586207</v>
      </c>
    </row>
    <row r="50" spans="1:39" s="103" customFormat="1" x14ac:dyDescent="0.25">
      <c r="B50" s="148"/>
      <c r="C50" s="149"/>
      <c r="D50" s="150"/>
      <c r="E50" s="103" t="str">
        <f>crashProbabilities!E$56</f>
        <v>P(FA|A) - Montebello Blvd</v>
      </c>
      <c r="F50" s="103">
        <f>crashProbabilities!F$56</f>
        <v>0</v>
      </c>
      <c r="G50" s="103" t="str">
        <f>crashProbabilities!G$56</f>
        <v>pct</v>
      </c>
      <c r="H50" s="103">
        <f>crashProbabilities!H$56</f>
        <v>0</v>
      </c>
      <c r="I50" s="103">
        <f>crashProbabilities!I$56</f>
        <v>0</v>
      </c>
      <c r="J50" s="103">
        <f>crashProbabilities!J$56</f>
        <v>0.16088349869022095</v>
      </c>
      <c r="K50" s="103">
        <f>crashProbabilities!K$56</f>
        <v>0.15291521210358752</v>
      </c>
      <c r="L50" s="103">
        <f>crashProbabilities!L$56</f>
        <v>0.15296912427047821</v>
      </c>
      <c r="M50" s="103">
        <f>crashProbabilities!M$56</f>
        <v>0.15302031092486035</v>
      </c>
      <c r="N50" s="103">
        <f>crashProbabilities!N$56</f>
        <v>0.15306897400150432</v>
      </c>
      <c r="O50" s="103">
        <f>crashProbabilities!O$56</f>
        <v>0.15311402926464873</v>
      </c>
      <c r="P50" s="103">
        <f>crashProbabilities!P$56</f>
        <v>0.15315815830678334</v>
      </c>
      <c r="Q50" s="103">
        <f>crashProbabilities!Q$56</f>
        <v>0.15320137444963319</v>
      </c>
      <c r="R50" s="103">
        <f>crashProbabilities!R$56</f>
        <v>0.15324369108480226</v>
      </c>
      <c r="S50" s="103">
        <f>crashProbabilities!S$56</f>
        <v>0.15328512165926209</v>
      </c>
      <c r="T50" s="103">
        <f>crashProbabilities!T$56</f>
        <v>0.15332567966138724</v>
      </c>
      <c r="U50" s="103">
        <f>crashProbabilities!U$56</f>
        <v>0.15336537860753527</v>
      </c>
      <c r="V50" s="103">
        <f>crashProbabilities!V$56</f>
        <v>0.15340423202917031</v>
      </c>
      <c r="W50" s="103">
        <f>crashProbabilities!W$56</f>
        <v>0.15344225346052628</v>
      </c>
      <c r="X50" s="103">
        <f>crashProbabilities!X$56</f>
        <v>0.15347945642680558</v>
      </c>
      <c r="Y50" s="103">
        <f>crashProbabilities!Y$56</f>
        <v>0.15351585443290777</v>
      </c>
      <c r="Z50" s="103">
        <f>crashProbabilities!Z$56</f>
        <v>0.1535514609526813</v>
      </c>
      <c r="AA50" s="103">
        <f>crashProbabilities!AA$56</f>
        <v>0.15358628941869246</v>
      </c>
      <c r="AB50" s="103">
        <f>crashProbabilities!AB$56</f>
        <v>0.1536203532125012</v>
      </c>
      <c r="AC50" s="103">
        <f>crashProbabilities!AC$56</f>
        <v>0.15365366565543739</v>
      </c>
      <c r="AD50" s="103">
        <f>crashProbabilities!AD$56</f>
        <v>0.15368623999986608</v>
      </c>
      <c r="AE50" s="103">
        <f>crashProbabilities!AE$56</f>
        <v>0.15371808942093307</v>
      </c>
      <c r="AF50" s="103">
        <f>crashProbabilities!AF$56</f>
        <v>0.1537492270087793</v>
      </c>
      <c r="AG50" s="103">
        <f>crashProbabilities!AG$56</f>
        <v>0.1537796657612138</v>
      </c>
      <c r="AH50" s="103">
        <f>crashProbabilities!AH$56</f>
        <v>0.15380941857683278</v>
      </c>
      <c r="AI50" s="103">
        <f>crashProbabilities!AI$56</f>
        <v>0.15383849824857448</v>
      </c>
      <c r="AJ50" s="103">
        <f>crashProbabilities!AJ$56</f>
        <v>0.15386691745769623</v>
      </c>
      <c r="AK50" s="103">
        <f>crashProbabilities!AK$56</f>
        <v>0.15351929429044128</v>
      </c>
      <c r="AL50" s="103">
        <f>crashProbabilities!AL$56</f>
        <v>0.15319694210501281</v>
      </c>
      <c r="AM50" s="103">
        <f>crashProbabilities!AM$56</f>
        <v>0.15289711769123338</v>
      </c>
    </row>
    <row r="51" spans="1:39" s="18" customFormat="1" x14ac:dyDescent="0.25">
      <c r="B51" s="42"/>
      <c r="C51" s="43"/>
      <c r="D51" s="133"/>
      <c r="E51" s="18" t="s">
        <v>387</v>
      </c>
      <c r="G51" s="18" t="s">
        <v>84</v>
      </c>
      <c r="J51" s="18">
        <f t="shared" ref="J51:AJ51" si="64">J50 * J49</f>
        <v>1819001.811244362</v>
      </c>
      <c r="K51" s="18">
        <f t="shared" si="64"/>
        <v>1728909.7393314496</v>
      </c>
      <c r="L51" s="18">
        <f t="shared" si="64"/>
        <v>1729519.2880422908</v>
      </c>
      <c r="M51" s="18">
        <f t="shared" si="64"/>
        <v>1730098.0212112651</v>
      </c>
      <c r="N51" s="18">
        <f t="shared" si="64"/>
        <v>1730648.2219793783</v>
      </c>
      <c r="O51" s="18">
        <f t="shared" si="64"/>
        <v>1731157.6316200998</v>
      </c>
      <c r="P51" s="18">
        <f t="shared" si="64"/>
        <v>1731656.569101102</v>
      </c>
      <c r="Q51" s="18">
        <f t="shared" si="64"/>
        <v>1732145.185042195</v>
      </c>
      <c r="R51" s="18">
        <f t="shared" si="64"/>
        <v>1732623.6308532632</v>
      </c>
      <c r="S51" s="18">
        <f t="shared" si="64"/>
        <v>1733092.0585701941</v>
      </c>
      <c r="T51" s="18">
        <f t="shared" si="64"/>
        <v>1733550.6206969921</v>
      </c>
      <c r="U51" s="18">
        <f t="shared" si="64"/>
        <v>1733999.4700540465</v>
      </c>
      <c r="V51" s="18">
        <f t="shared" si="64"/>
        <v>1734438.759632546</v>
      </c>
      <c r="W51" s="18">
        <f t="shared" si="64"/>
        <v>1734868.6424549962</v>
      </c>
      <c r="X51" s="18">
        <f t="shared" si="64"/>
        <v>1735289.2714417889</v>
      </c>
      <c r="Y51" s="18">
        <f t="shared" si="64"/>
        <v>1735700.799283765</v>
      </c>
      <c r="Z51" s="18">
        <f t="shared" si="64"/>
        <v>1736103.3783206921</v>
      </c>
      <c r="AA51" s="18">
        <f t="shared" si="64"/>
        <v>1736497.1604255873</v>
      </c>
      <c r="AB51" s="18">
        <f t="shared" si="64"/>
        <v>1736882.2968947741</v>
      </c>
      <c r="AC51" s="18">
        <f t="shared" si="64"/>
        <v>1737258.9383435941</v>
      </c>
      <c r="AD51" s="18">
        <f t="shared" si="64"/>
        <v>1737627.2346076502</v>
      </c>
      <c r="AE51" s="18">
        <f t="shared" si="64"/>
        <v>1737987.334649479</v>
      </c>
      <c r="AF51" s="18">
        <f t="shared" si="64"/>
        <v>1738339.3864705246</v>
      </c>
      <c r="AG51" s="18">
        <f t="shared" si="64"/>
        <v>1738683.5370282955</v>
      </c>
      <c r="AH51" s="18">
        <f t="shared" si="64"/>
        <v>1739019.9321585677</v>
      </c>
      <c r="AI51" s="18">
        <f t="shared" si="64"/>
        <v>1739348.7165025135</v>
      </c>
      <c r="AJ51" s="18">
        <f t="shared" si="64"/>
        <v>1739670.0334386036</v>
      </c>
      <c r="AK51" s="18">
        <f t="shared" ref="AK51:AM51" si="65">AK50 * AK49</f>
        <v>1735739.6914457011</v>
      </c>
      <c r="AL51" s="18">
        <f t="shared" si="65"/>
        <v>1732095.0714944529</v>
      </c>
      <c r="AM51" s="18">
        <f t="shared" si="65"/>
        <v>1728705.1579473203</v>
      </c>
    </row>
    <row r="52" spans="1:39" s="80" customFormat="1" x14ac:dyDescent="0.25">
      <c r="B52" s="98"/>
      <c r="C52" s="99"/>
      <c r="D52" s="140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</row>
    <row r="53" spans="1:39" s="80" customFormat="1" x14ac:dyDescent="0.25">
      <c r="B53" s="98"/>
      <c r="C53" s="99"/>
      <c r="D53" s="140" t="s">
        <v>74</v>
      </c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</row>
    <row r="54" spans="1:39" s="18" customFormat="1" x14ac:dyDescent="0.25">
      <c r="A54" s="42"/>
      <c r="B54" s="42"/>
      <c r="C54" s="43"/>
      <c r="D54" s="133"/>
      <c r="E54" s="18" t="str">
        <f t="shared" ref="E54:AJ54" si="66">E23</f>
        <v>Injury Crash Cost - Montebello Blvd - No build</v>
      </c>
      <c r="F54" s="18">
        <f t="shared" si="66"/>
        <v>0</v>
      </c>
      <c r="G54" s="18" t="str">
        <f t="shared" si="66"/>
        <v>$</v>
      </c>
      <c r="H54" s="18">
        <f t="shared" si="66"/>
        <v>15316664.189516138</v>
      </c>
      <c r="I54" s="18">
        <f t="shared" si="66"/>
        <v>0</v>
      </c>
      <c r="J54" s="18">
        <f t="shared" si="66"/>
        <v>567283.85887096776</v>
      </c>
      <c r="K54" s="18">
        <f t="shared" si="66"/>
        <v>567283.85887096776</v>
      </c>
      <c r="L54" s="18">
        <f t="shared" si="66"/>
        <v>567283.85887096776</v>
      </c>
      <c r="M54" s="18">
        <f t="shared" si="66"/>
        <v>567283.85887096776</v>
      </c>
      <c r="N54" s="18">
        <f t="shared" si="66"/>
        <v>567283.85887096776</v>
      </c>
      <c r="O54" s="18">
        <f t="shared" si="66"/>
        <v>567283.85887096776</v>
      </c>
      <c r="P54" s="18">
        <f t="shared" si="66"/>
        <v>567283.85887096776</v>
      </c>
      <c r="Q54" s="18">
        <f>Q23</f>
        <v>567283.85887096776</v>
      </c>
      <c r="R54" s="18">
        <f t="shared" si="66"/>
        <v>567283.85887096776</v>
      </c>
      <c r="S54" s="18">
        <f t="shared" si="66"/>
        <v>567283.85887096776</v>
      </c>
      <c r="T54" s="18">
        <f t="shared" si="66"/>
        <v>567283.85887096776</v>
      </c>
      <c r="U54" s="18">
        <f t="shared" si="66"/>
        <v>567283.85887096776</v>
      </c>
      <c r="V54" s="18">
        <f t="shared" si="66"/>
        <v>567283.85887096776</v>
      </c>
      <c r="W54" s="18">
        <f t="shared" si="66"/>
        <v>567283.85887096776</v>
      </c>
      <c r="X54" s="18">
        <f t="shared" si="66"/>
        <v>567283.85887096776</v>
      </c>
      <c r="Y54" s="18">
        <f t="shared" si="66"/>
        <v>567283.85887096776</v>
      </c>
      <c r="Z54" s="18">
        <f t="shared" si="66"/>
        <v>567283.85887096776</v>
      </c>
      <c r="AA54" s="18">
        <f t="shared" si="66"/>
        <v>567283.85887096776</v>
      </c>
      <c r="AB54" s="18">
        <f t="shared" si="66"/>
        <v>567283.85887096776</v>
      </c>
      <c r="AC54" s="18">
        <f t="shared" si="66"/>
        <v>567283.85887096776</v>
      </c>
      <c r="AD54" s="18">
        <f t="shared" si="66"/>
        <v>567283.85887096776</v>
      </c>
      <c r="AE54" s="18">
        <f t="shared" si="66"/>
        <v>567283.85887096776</v>
      </c>
      <c r="AF54" s="18">
        <f t="shared" si="66"/>
        <v>567283.85887096776</v>
      </c>
      <c r="AG54" s="18">
        <f t="shared" si="66"/>
        <v>567283.85887096776</v>
      </c>
      <c r="AH54" s="18">
        <f t="shared" si="66"/>
        <v>567283.85887096776</v>
      </c>
      <c r="AI54" s="18">
        <f t="shared" si="66"/>
        <v>567283.85887096776</v>
      </c>
      <c r="AJ54" s="18">
        <f t="shared" si="66"/>
        <v>567283.85887096776</v>
      </c>
      <c r="AK54" s="18">
        <f t="shared" ref="AK54:AM54" si="67">AK23</f>
        <v>567283.85887096776</v>
      </c>
      <c r="AL54" s="18">
        <f t="shared" si="67"/>
        <v>567283.85887096776</v>
      </c>
      <c r="AM54" s="18">
        <f t="shared" si="67"/>
        <v>567283.85887096776</v>
      </c>
    </row>
    <row r="55" spans="1:39" s="103" customFormat="1" x14ac:dyDescent="0.25">
      <c r="B55" s="148"/>
      <c r="C55" s="149"/>
      <c r="D55" s="150"/>
      <c r="E55" s="103" t="str">
        <f>crashProbabilities!E$63</f>
        <v>P(IA|A)  - Montebello Blvd</v>
      </c>
      <c r="F55" s="103">
        <f>crashProbabilities!F$63</f>
        <v>0</v>
      </c>
      <c r="G55" s="103" t="str">
        <f>crashProbabilities!G$63</f>
        <v>pct</v>
      </c>
      <c r="H55" s="103">
        <f>crashProbabilities!H$63</f>
        <v>0</v>
      </c>
      <c r="I55" s="103">
        <f>crashProbabilities!I$63</f>
        <v>0</v>
      </c>
      <c r="J55" s="103">
        <f>crashProbabilities!J$63</f>
        <v>0.28416533615667333</v>
      </c>
      <c r="K55" s="103">
        <f>crashProbabilities!K$63</f>
        <v>0.28686378247842848</v>
      </c>
      <c r="L55" s="103">
        <f>crashProbabilities!L$63</f>
        <v>0.28684552521736456</v>
      </c>
      <c r="M55" s="103">
        <f>crashProbabilities!M$63</f>
        <v>0.28682819094634676</v>
      </c>
      <c r="N55" s="103">
        <f>crashProbabilities!N$63</f>
        <v>0.28681171128051802</v>
      </c>
      <c r="O55" s="103">
        <f>crashProbabilities!O$63</f>
        <v>0.2867964533944235</v>
      </c>
      <c r="P55" s="103">
        <f>crashProbabilities!P$63</f>
        <v>0.28678150917145456</v>
      </c>
      <c r="Q55" s="103">
        <f>crashProbabilities!Q$63</f>
        <v>0.28676687410023244</v>
      </c>
      <c r="R55" s="103">
        <f>crashProbabilities!R$63</f>
        <v>0.28675254364571384</v>
      </c>
      <c r="S55" s="103">
        <f>crashProbabilities!S$63</f>
        <v>0.28673851325410532</v>
      </c>
      <c r="T55" s="103">
        <f>crashProbabilities!T$63</f>
        <v>0.28672477835759247</v>
      </c>
      <c r="U55" s="103">
        <f>crashProbabilities!U$63</f>
        <v>0.28671133437888435</v>
      </c>
      <c r="V55" s="103">
        <f>crashProbabilities!V$63</f>
        <v>0.28669817673557441</v>
      </c>
      <c r="W55" s="103">
        <f>crashProbabilities!W$63</f>
        <v>0.28668530084431781</v>
      </c>
      <c r="X55" s="103">
        <f>crashProbabilities!X$63</f>
        <v>0.28667270212482859</v>
      </c>
      <c r="Y55" s="103">
        <f>crashProbabilities!Y$63</f>
        <v>0.28666037600369604</v>
      </c>
      <c r="Z55" s="103">
        <f>crashProbabilities!Z$63</f>
        <v>0.28664831791802498</v>
      </c>
      <c r="AA55" s="103">
        <f>crashProbabilities!AA$63</f>
        <v>0.28663652331890027</v>
      </c>
      <c r="AB55" s="103">
        <f>crashProbabilities!AB$63</f>
        <v>0.28662498767468003</v>
      </c>
      <c r="AC55" s="103">
        <f>crashProbabilities!AC$63</f>
        <v>0.28661370647411927</v>
      </c>
      <c r="AD55" s="103">
        <f>crashProbabilities!AD$63</f>
        <v>0.28660267522932759</v>
      </c>
      <c r="AE55" s="103">
        <f>crashProbabilities!AE$63</f>
        <v>0.28659188947856501</v>
      </c>
      <c r="AF55" s="103">
        <f>crashProbabilities!AF$63</f>
        <v>0.28658134478887815</v>
      </c>
      <c r="AG55" s="103">
        <f>crashProbabilities!AG$63</f>
        <v>0.2865710367585817</v>
      </c>
      <c r="AH55" s="103">
        <f>crashProbabilities!AH$63</f>
        <v>0.28656096101958861</v>
      </c>
      <c r="AI55" s="103">
        <f>crashProbabilities!AI$63</f>
        <v>0.28655111323959276</v>
      </c>
      <c r="AJ55" s="103">
        <f>crashProbabilities!AJ$63</f>
        <v>0.28654148912410848</v>
      </c>
      <c r="AK55" s="103">
        <f>crashProbabilities!AK$63</f>
        <v>0.28665921110195619</v>
      </c>
      <c r="AL55" s="103">
        <f>crashProbabilities!AL$63</f>
        <v>0.28676837510598918</v>
      </c>
      <c r="AM55" s="103">
        <f>crashProbabilities!AM$63</f>
        <v>0.28686991011953811</v>
      </c>
    </row>
    <row r="56" spans="1:39" s="80" customFormat="1" x14ac:dyDescent="0.25">
      <c r="B56" s="98"/>
      <c r="C56" s="99"/>
      <c r="D56" s="140"/>
      <c r="E56" s="80" t="s">
        <v>388</v>
      </c>
      <c r="F56" s="76"/>
      <c r="G56" s="18" t="s">
        <v>84</v>
      </c>
      <c r="H56" s="76"/>
      <c r="I56" s="76"/>
      <c r="J56" s="76">
        <f t="shared" ref="J56:AJ56" si="68">J55 * J54</f>
        <v>161202.40845232338</v>
      </c>
      <c r="K56" s="76">
        <f t="shared" si="68"/>
        <v>162733.19349468482</v>
      </c>
      <c r="L56" s="76">
        <f t="shared" si="68"/>
        <v>162722.83644517607</v>
      </c>
      <c r="M56" s="76">
        <f t="shared" si="68"/>
        <v>162713.00299302235</v>
      </c>
      <c r="N56" s="76">
        <f t="shared" si="68"/>
        <v>162703.65434459812</v>
      </c>
      <c r="O56" s="76">
        <f t="shared" si="68"/>
        <v>162694.99879209622</v>
      </c>
      <c r="P56" s="76">
        <f t="shared" si="68"/>
        <v>162686.52117562256</v>
      </c>
      <c r="Q56" s="76">
        <f t="shared" si="68"/>
        <v>162678.21893594484</v>
      </c>
      <c r="R56" s="76">
        <f t="shared" si="68"/>
        <v>162670.08950040615</v>
      </c>
      <c r="S56" s="76">
        <f t="shared" si="68"/>
        <v>162662.13028571301</v>
      </c>
      <c r="T56" s="76">
        <f t="shared" si="68"/>
        <v>162654.33870061798</v>
      </c>
      <c r="U56" s="76">
        <f t="shared" si="68"/>
        <v>162646.71214849787</v>
      </c>
      <c r="V56" s="76">
        <f t="shared" si="68"/>
        <v>162639.24802982737</v>
      </c>
      <c r="W56" s="76">
        <f t="shared" si="68"/>
        <v>162631.94374454892</v>
      </c>
      <c r="X56" s="76">
        <f t="shared" si="68"/>
        <v>162624.79669434024</v>
      </c>
      <c r="Y56" s="76">
        <f t="shared" si="68"/>
        <v>162617.80428477927</v>
      </c>
      <c r="Z56" s="76">
        <f t="shared" si="68"/>
        <v>162610.96392740918</v>
      </c>
      <c r="AA56" s="76">
        <f t="shared" si="68"/>
        <v>162604.27304170388</v>
      </c>
      <c r="AB56" s="76">
        <f t="shared" si="68"/>
        <v>162597.72905693605</v>
      </c>
      <c r="AC56" s="76">
        <f t="shared" si="68"/>
        <v>162591.32941394925</v>
      </c>
      <c r="AD56" s="76">
        <f t="shared" si="68"/>
        <v>162585.07156683569</v>
      </c>
      <c r="AE56" s="76">
        <f t="shared" si="68"/>
        <v>162578.95298452227</v>
      </c>
      <c r="AF56" s="76">
        <f t="shared" si="68"/>
        <v>162572.97115226611</v>
      </c>
      <c r="AG56" s="76">
        <f t="shared" si="68"/>
        <v>162567.12357306218</v>
      </c>
      <c r="AH56" s="76">
        <f t="shared" si="68"/>
        <v>162561.4077689652</v>
      </c>
      <c r="AI56" s="76">
        <f t="shared" si="68"/>
        <v>162555.82128232784</v>
      </c>
      <c r="AJ56" s="76">
        <f t="shared" si="68"/>
        <v>162550.36167695769</v>
      </c>
      <c r="AK56" s="76">
        <f t="shared" ref="AK56:AM56" si="69">AK55 * AK54</f>
        <v>162617.14345482507</v>
      </c>
      <c r="AL56" s="76">
        <f t="shared" si="69"/>
        <v>162679.07043228272</v>
      </c>
      <c r="AM56" s="76">
        <f t="shared" si="69"/>
        <v>162736.66960657926</v>
      </c>
    </row>
    <row r="57" spans="1:39" s="77" customFormat="1" x14ac:dyDescent="0.25">
      <c r="B57" s="156"/>
      <c r="C57" s="155"/>
      <c r="D57" s="151"/>
      <c r="F57" s="61"/>
    </row>
    <row r="58" spans="1:39" s="80" customFormat="1" x14ac:dyDescent="0.25">
      <c r="B58" s="98"/>
      <c r="C58" s="99"/>
      <c r="D58" s="140" t="s">
        <v>108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</row>
    <row r="59" spans="1:39" s="18" customFormat="1" x14ac:dyDescent="0.25">
      <c r="A59" s="42"/>
      <c r="B59" s="42"/>
      <c r="C59" s="43"/>
      <c r="D59" s="133"/>
      <c r="E59" s="18" t="str">
        <f t="shared" ref="E59:AJ59" si="70">E33</f>
        <v>PDO Crash Cost - Montebello Blvd - No build</v>
      </c>
      <c r="F59" s="18">
        <f t="shared" si="70"/>
        <v>0</v>
      </c>
      <c r="G59" s="18" t="str">
        <f t="shared" si="70"/>
        <v>$</v>
      </c>
      <c r="H59" s="18">
        <f t="shared" si="70"/>
        <v>307976.34246575355</v>
      </c>
      <c r="I59" s="18">
        <f t="shared" si="70"/>
        <v>0</v>
      </c>
      <c r="J59" s="18">
        <f t="shared" si="70"/>
        <v>11406.531202435312</v>
      </c>
      <c r="K59" s="18">
        <f t="shared" si="70"/>
        <v>11406.531202435312</v>
      </c>
      <c r="L59" s="18">
        <f t="shared" si="70"/>
        <v>11406.531202435312</v>
      </c>
      <c r="M59" s="18">
        <f t="shared" si="70"/>
        <v>11406.531202435312</v>
      </c>
      <c r="N59" s="18">
        <f t="shared" si="70"/>
        <v>11406.531202435312</v>
      </c>
      <c r="O59" s="18">
        <f t="shared" si="70"/>
        <v>11406.531202435312</v>
      </c>
      <c r="P59" s="18">
        <f t="shared" si="70"/>
        <v>11406.531202435312</v>
      </c>
      <c r="Q59" s="18">
        <f t="shared" si="70"/>
        <v>11406.531202435312</v>
      </c>
      <c r="R59" s="18">
        <f t="shared" si="70"/>
        <v>11406.531202435312</v>
      </c>
      <c r="S59" s="18">
        <f t="shared" si="70"/>
        <v>11406.531202435312</v>
      </c>
      <c r="T59" s="18">
        <f t="shared" si="70"/>
        <v>11406.531202435312</v>
      </c>
      <c r="U59" s="18">
        <f t="shared" si="70"/>
        <v>11406.531202435312</v>
      </c>
      <c r="V59" s="18">
        <f t="shared" si="70"/>
        <v>11406.531202435312</v>
      </c>
      <c r="W59" s="18">
        <f t="shared" si="70"/>
        <v>11406.531202435312</v>
      </c>
      <c r="X59" s="18">
        <f t="shared" si="70"/>
        <v>11406.531202435312</v>
      </c>
      <c r="Y59" s="18">
        <f t="shared" si="70"/>
        <v>11406.531202435312</v>
      </c>
      <c r="Z59" s="18">
        <f t="shared" si="70"/>
        <v>11406.531202435312</v>
      </c>
      <c r="AA59" s="18">
        <f t="shared" si="70"/>
        <v>11406.531202435312</v>
      </c>
      <c r="AB59" s="18">
        <f t="shared" si="70"/>
        <v>11406.531202435312</v>
      </c>
      <c r="AC59" s="18">
        <f t="shared" si="70"/>
        <v>11406.531202435312</v>
      </c>
      <c r="AD59" s="18">
        <f t="shared" si="70"/>
        <v>11406.531202435312</v>
      </c>
      <c r="AE59" s="18">
        <f t="shared" si="70"/>
        <v>11406.531202435312</v>
      </c>
      <c r="AF59" s="18">
        <f t="shared" si="70"/>
        <v>11406.531202435312</v>
      </c>
      <c r="AG59" s="18">
        <f t="shared" si="70"/>
        <v>11406.531202435312</v>
      </c>
      <c r="AH59" s="18">
        <f t="shared" si="70"/>
        <v>11406.531202435312</v>
      </c>
      <c r="AI59" s="18">
        <f t="shared" si="70"/>
        <v>11406.531202435312</v>
      </c>
      <c r="AJ59" s="18">
        <f t="shared" si="70"/>
        <v>11406.531202435312</v>
      </c>
      <c r="AK59" s="18">
        <f t="shared" ref="AK59:AM59" si="71">AK33</f>
        <v>11406.531202435312</v>
      </c>
      <c r="AL59" s="18">
        <f t="shared" si="71"/>
        <v>11406.531202435312</v>
      </c>
      <c r="AM59" s="18">
        <f t="shared" si="71"/>
        <v>11406.531202435312</v>
      </c>
    </row>
    <row r="60" spans="1:39" s="103" customFormat="1" x14ac:dyDescent="0.25">
      <c r="B60" s="148"/>
      <c r="C60" s="149"/>
      <c r="D60" s="150"/>
      <c r="E60" s="103" t="str">
        <f>crashProbabilities!E$56</f>
        <v>P(FA|A) - Montebello Blvd</v>
      </c>
      <c r="F60" s="103">
        <f>crashProbabilities!F$56</f>
        <v>0</v>
      </c>
      <c r="G60" s="103" t="str">
        <f>crashProbabilities!G$56</f>
        <v>pct</v>
      </c>
      <c r="H60" s="103">
        <f>crashProbabilities!H$56</f>
        <v>0</v>
      </c>
      <c r="I60" s="103">
        <f>crashProbabilities!I$56</f>
        <v>0</v>
      </c>
      <c r="J60" s="103">
        <f>crashProbabilities!J$56</f>
        <v>0.16088349869022095</v>
      </c>
      <c r="K60" s="103">
        <f>crashProbabilities!K$56</f>
        <v>0.15291521210358752</v>
      </c>
      <c r="L60" s="103">
        <f>crashProbabilities!L$56</f>
        <v>0.15296912427047821</v>
      </c>
      <c r="M60" s="103">
        <f>crashProbabilities!M$56</f>
        <v>0.15302031092486035</v>
      </c>
      <c r="N60" s="103">
        <f>crashProbabilities!N$56</f>
        <v>0.15306897400150432</v>
      </c>
      <c r="O60" s="103">
        <f>crashProbabilities!O$56</f>
        <v>0.15311402926464873</v>
      </c>
      <c r="P60" s="103">
        <f>crashProbabilities!P$56</f>
        <v>0.15315815830678334</v>
      </c>
      <c r="Q60" s="103">
        <f>crashProbabilities!Q$56</f>
        <v>0.15320137444963319</v>
      </c>
      <c r="R60" s="103">
        <f>crashProbabilities!R$56</f>
        <v>0.15324369108480226</v>
      </c>
      <c r="S60" s="103">
        <f>crashProbabilities!S$56</f>
        <v>0.15328512165926209</v>
      </c>
      <c r="T60" s="103">
        <f>crashProbabilities!T$56</f>
        <v>0.15332567966138724</v>
      </c>
      <c r="U60" s="103">
        <f>crashProbabilities!U$56</f>
        <v>0.15336537860753527</v>
      </c>
      <c r="V60" s="103">
        <f>crashProbabilities!V$56</f>
        <v>0.15340423202917031</v>
      </c>
      <c r="W60" s="103">
        <f>crashProbabilities!W$56</f>
        <v>0.15344225346052628</v>
      </c>
      <c r="X60" s="103">
        <f>crashProbabilities!X$56</f>
        <v>0.15347945642680558</v>
      </c>
      <c r="Y60" s="103">
        <f>crashProbabilities!Y$56</f>
        <v>0.15351585443290777</v>
      </c>
      <c r="Z60" s="103">
        <f>crashProbabilities!Z$56</f>
        <v>0.1535514609526813</v>
      </c>
      <c r="AA60" s="103">
        <f>crashProbabilities!AA$56</f>
        <v>0.15358628941869246</v>
      </c>
      <c r="AB60" s="103">
        <f>crashProbabilities!AB$56</f>
        <v>0.1536203532125012</v>
      </c>
      <c r="AC60" s="103">
        <f>crashProbabilities!AC$56</f>
        <v>0.15365366565543739</v>
      </c>
      <c r="AD60" s="103">
        <f>crashProbabilities!AD$56</f>
        <v>0.15368623999986608</v>
      </c>
      <c r="AE60" s="103">
        <f>crashProbabilities!AE$56</f>
        <v>0.15371808942093307</v>
      </c>
      <c r="AF60" s="103">
        <f>crashProbabilities!AF$56</f>
        <v>0.1537492270087793</v>
      </c>
      <c r="AG60" s="103">
        <f>crashProbabilities!AG$56</f>
        <v>0.1537796657612138</v>
      </c>
      <c r="AH60" s="103">
        <f>crashProbabilities!AH$56</f>
        <v>0.15380941857683278</v>
      </c>
      <c r="AI60" s="103">
        <f>crashProbabilities!AI$56</f>
        <v>0.15383849824857448</v>
      </c>
      <c r="AJ60" s="103">
        <f>crashProbabilities!AJ$56</f>
        <v>0.15386691745769623</v>
      </c>
      <c r="AK60" s="103">
        <f>crashProbabilities!AK$56</f>
        <v>0.15351929429044128</v>
      </c>
      <c r="AL60" s="103">
        <f>crashProbabilities!AL$56</f>
        <v>0.15319694210501281</v>
      </c>
      <c r="AM60" s="103">
        <f>crashProbabilities!AM$56</f>
        <v>0.15289711769123338</v>
      </c>
    </row>
    <row r="61" spans="1:39" s="103" customFormat="1" x14ac:dyDescent="0.25">
      <c r="B61" s="148"/>
      <c r="C61" s="149"/>
      <c r="D61" s="150"/>
      <c r="E61" s="103" t="str">
        <f>crashProbabilities!E$63</f>
        <v>P(IA|A)  - Montebello Blvd</v>
      </c>
      <c r="F61" s="103">
        <f>crashProbabilities!F$63</f>
        <v>0</v>
      </c>
      <c r="G61" s="103" t="str">
        <f>crashProbabilities!G$63</f>
        <v>pct</v>
      </c>
      <c r="H61" s="103">
        <f>crashProbabilities!H$63</f>
        <v>0</v>
      </c>
      <c r="I61" s="103">
        <f>crashProbabilities!I$63</f>
        <v>0</v>
      </c>
      <c r="J61" s="103">
        <f>crashProbabilities!J$63</f>
        <v>0.28416533615667333</v>
      </c>
      <c r="K61" s="103">
        <f>crashProbabilities!K$63</f>
        <v>0.28686378247842848</v>
      </c>
      <c r="L61" s="103">
        <f>crashProbabilities!L$63</f>
        <v>0.28684552521736456</v>
      </c>
      <c r="M61" s="103">
        <f>crashProbabilities!M$63</f>
        <v>0.28682819094634676</v>
      </c>
      <c r="N61" s="103">
        <f>crashProbabilities!N$63</f>
        <v>0.28681171128051802</v>
      </c>
      <c r="O61" s="103">
        <f>crashProbabilities!O$63</f>
        <v>0.2867964533944235</v>
      </c>
      <c r="P61" s="103">
        <f>crashProbabilities!P$63</f>
        <v>0.28678150917145456</v>
      </c>
      <c r="Q61" s="103">
        <f>crashProbabilities!Q$63</f>
        <v>0.28676687410023244</v>
      </c>
      <c r="R61" s="103">
        <f>crashProbabilities!R$63</f>
        <v>0.28675254364571384</v>
      </c>
      <c r="S61" s="103">
        <f>crashProbabilities!S$63</f>
        <v>0.28673851325410532</v>
      </c>
      <c r="T61" s="103">
        <f>crashProbabilities!T$63</f>
        <v>0.28672477835759247</v>
      </c>
      <c r="U61" s="103">
        <f>crashProbabilities!U$63</f>
        <v>0.28671133437888435</v>
      </c>
      <c r="V61" s="103">
        <f>crashProbabilities!V$63</f>
        <v>0.28669817673557441</v>
      </c>
      <c r="W61" s="103">
        <f>crashProbabilities!W$63</f>
        <v>0.28668530084431781</v>
      </c>
      <c r="X61" s="103">
        <f>crashProbabilities!X$63</f>
        <v>0.28667270212482859</v>
      </c>
      <c r="Y61" s="103">
        <f>crashProbabilities!Y$63</f>
        <v>0.28666037600369604</v>
      </c>
      <c r="Z61" s="103">
        <f>crashProbabilities!Z$63</f>
        <v>0.28664831791802498</v>
      </c>
      <c r="AA61" s="103">
        <f>crashProbabilities!AA$63</f>
        <v>0.28663652331890027</v>
      </c>
      <c r="AB61" s="103">
        <f>crashProbabilities!AB$63</f>
        <v>0.28662498767468003</v>
      </c>
      <c r="AC61" s="103">
        <f>crashProbabilities!AC$63</f>
        <v>0.28661370647411927</v>
      </c>
      <c r="AD61" s="103">
        <f>crashProbabilities!AD$63</f>
        <v>0.28660267522932759</v>
      </c>
      <c r="AE61" s="103">
        <f>crashProbabilities!AE$63</f>
        <v>0.28659188947856501</v>
      </c>
      <c r="AF61" s="103">
        <f>crashProbabilities!AF$63</f>
        <v>0.28658134478887815</v>
      </c>
      <c r="AG61" s="103">
        <f>crashProbabilities!AG$63</f>
        <v>0.2865710367585817</v>
      </c>
      <c r="AH61" s="103">
        <f>crashProbabilities!AH$63</f>
        <v>0.28656096101958861</v>
      </c>
      <c r="AI61" s="103">
        <f>crashProbabilities!AI$63</f>
        <v>0.28655111323959276</v>
      </c>
      <c r="AJ61" s="103">
        <f>crashProbabilities!AJ$63</f>
        <v>0.28654148912410848</v>
      </c>
      <c r="AK61" s="103">
        <f>crashProbabilities!AK$63</f>
        <v>0.28665921110195619</v>
      </c>
      <c r="AL61" s="103">
        <f>crashProbabilities!AL$63</f>
        <v>0.28676837510598918</v>
      </c>
      <c r="AM61" s="103">
        <f>crashProbabilities!AM$63</f>
        <v>0.28686991011953811</v>
      </c>
    </row>
    <row r="62" spans="1:39" s="18" customFormat="1" x14ac:dyDescent="0.25">
      <c r="B62" s="42"/>
      <c r="C62" s="43"/>
      <c r="D62" s="133"/>
      <c r="E62" s="18" t="s">
        <v>389</v>
      </c>
      <c r="G62" s="18" t="s">
        <v>84</v>
      </c>
      <c r="J62" s="18">
        <f t="shared" ref="J62:AJ62" si="72">J59 * (1 -J60 - J61)</f>
        <v>6330.0677811467312</v>
      </c>
      <c r="K62" s="18">
        <f t="shared" si="72"/>
        <v>6390.1783785599164</v>
      </c>
      <c r="L62" s="18">
        <f t="shared" si="72"/>
        <v>6389.7716797640833</v>
      </c>
      <c r="M62" s="18">
        <f t="shared" si="72"/>
        <v>6389.3855414969621</v>
      </c>
      <c r="N62" s="18">
        <f t="shared" si="72"/>
        <v>6389.0184404172969</v>
      </c>
      <c r="O62" s="18">
        <f t="shared" si="72"/>
        <v>6388.6785557062267</v>
      </c>
      <c r="P62" s="18">
        <f t="shared" si="72"/>
        <v>6388.3456581557757</v>
      </c>
      <c r="Q62" s="18">
        <f t="shared" si="72"/>
        <v>6388.0196472704538</v>
      </c>
      <c r="R62" s="18">
        <f t="shared" si="72"/>
        <v>6387.7004220276267</v>
      </c>
      <c r="S62" s="18">
        <f t="shared" si="72"/>
        <v>6387.3878809869811</v>
      </c>
      <c r="T62" s="18">
        <f t="shared" si="72"/>
        <v>6387.0819223958697</v>
      </c>
      <c r="U62" s="18">
        <f t="shared" si="72"/>
        <v>6386.7824442905476</v>
      </c>
      <c r="V62" s="18">
        <f t="shared" si="72"/>
        <v>6386.4893445933112</v>
      </c>
      <c r="W62" s="18">
        <f t="shared" si="72"/>
        <v>6386.2025212055642</v>
      </c>
      <c r="X62" s="18">
        <f t="shared" si="72"/>
        <v>6385.921872096842</v>
      </c>
      <c r="Y62" s="18">
        <f t="shared" si="72"/>
        <v>6385.6472953898328</v>
      </c>
      <c r="Z62" s="18">
        <f t="shared" si="72"/>
        <v>6385.3786894414752</v>
      </c>
      <c r="AA62" s="18">
        <f t="shared" si="72"/>
        <v>6385.1159529201241</v>
      </c>
      <c r="AB62" s="18">
        <f t="shared" si="72"/>
        <v>6384.8589848789079</v>
      </c>
      <c r="AC62" s="18">
        <f t="shared" si="72"/>
        <v>6384.6076848253242</v>
      </c>
      <c r="AD62" s="18">
        <f t="shared" si="72"/>
        <v>6384.3619527871178</v>
      </c>
      <c r="AE62" s="18">
        <f t="shared" si="72"/>
        <v>6384.1216893745523</v>
      </c>
      <c r="AF62" s="18">
        <f t="shared" si="72"/>
        <v>6383.8867958391511</v>
      </c>
      <c r="AG62" s="18">
        <f t="shared" si="72"/>
        <v>6383.6571741289545</v>
      </c>
      <c r="AH62" s="18">
        <f t="shared" si="72"/>
        <v>6383.4327269404475</v>
      </c>
      <c r="AI62" s="18">
        <f t="shared" si="72"/>
        <v>6383.2133577671666</v>
      </c>
      <c r="AJ62" s="18">
        <f t="shared" si="72"/>
        <v>6382.9989709451393</v>
      </c>
      <c r="AK62" s="18">
        <f t="shared" ref="AK62:AM62" si="73">AK59 * (1 -AK60 - AK61)</f>
        <v>6385.6213460355902</v>
      </c>
      <c r="AL62" s="18">
        <f t="shared" si="73"/>
        <v>6388.0530836786684</v>
      </c>
      <c r="AM62" s="18">
        <f t="shared" si="73"/>
        <v>6390.3148779095091</v>
      </c>
    </row>
    <row r="63" spans="1:39" s="80" customFormat="1" x14ac:dyDescent="0.25">
      <c r="B63" s="98"/>
      <c r="C63" s="99"/>
      <c r="D63" s="140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</row>
    <row r="64" spans="1:39" s="80" customFormat="1" x14ac:dyDescent="0.25">
      <c r="B64" s="98"/>
      <c r="C64" s="99"/>
      <c r="D64" s="140" t="s">
        <v>12</v>
      </c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</row>
    <row r="65" spans="1:39" s="18" customFormat="1" x14ac:dyDescent="0.25">
      <c r="B65" s="42"/>
      <c r="C65" s="43"/>
      <c r="D65" s="133"/>
      <c r="E65" s="18" t="str">
        <f>E51</f>
        <v>Expected Fatality Cost of a Given Crash - Montebello Blvd</v>
      </c>
      <c r="F65" s="18">
        <f t="shared" ref="F65:AJ65" si="74">F51</f>
        <v>0</v>
      </c>
      <c r="G65" s="18" t="str">
        <f t="shared" si="74"/>
        <v>$</v>
      </c>
      <c r="H65" s="18">
        <f t="shared" si="74"/>
        <v>0</v>
      </c>
      <c r="I65" s="18">
        <f t="shared" si="74"/>
        <v>0</v>
      </c>
      <c r="J65" s="18">
        <f t="shared" si="74"/>
        <v>1819001.811244362</v>
      </c>
      <c r="K65" s="18">
        <f t="shared" si="74"/>
        <v>1728909.7393314496</v>
      </c>
      <c r="L65" s="18">
        <f t="shared" si="74"/>
        <v>1729519.2880422908</v>
      </c>
      <c r="M65" s="18">
        <f t="shared" si="74"/>
        <v>1730098.0212112651</v>
      </c>
      <c r="N65" s="18">
        <f t="shared" si="74"/>
        <v>1730648.2219793783</v>
      </c>
      <c r="O65" s="18">
        <f t="shared" si="74"/>
        <v>1731157.6316200998</v>
      </c>
      <c r="P65" s="18">
        <f t="shared" si="74"/>
        <v>1731656.569101102</v>
      </c>
      <c r="Q65" s="18">
        <f t="shared" si="74"/>
        <v>1732145.185042195</v>
      </c>
      <c r="R65" s="18">
        <f t="shared" si="74"/>
        <v>1732623.6308532632</v>
      </c>
      <c r="S65" s="18">
        <f t="shared" si="74"/>
        <v>1733092.0585701941</v>
      </c>
      <c r="T65" s="18">
        <f t="shared" si="74"/>
        <v>1733550.6206969921</v>
      </c>
      <c r="U65" s="18">
        <f t="shared" si="74"/>
        <v>1733999.4700540465</v>
      </c>
      <c r="V65" s="18">
        <f t="shared" si="74"/>
        <v>1734438.759632546</v>
      </c>
      <c r="W65" s="18">
        <f t="shared" si="74"/>
        <v>1734868.6424549962</v>
      </c>
      <c r="X65" s="18">
        <f t="shared" si="74"/>
        <v>1735289.2714417889</v>
      </c>
      <c r="Y65" s="18">
        <f t="shared" si="74"/>
        <v>1735700.799283765</v>
      </c>
      <c r="Z65" s="18">
        <f t="shared" si="74"/>
        <v>1736103.3783206921</v>
      </c>
      <c r="AA65" s="18">
        <f t="shared" si="74"/>
        <v>1736497.1604255873</v>
      </c>
      <c r="AB65" s="18">
        <f t="shared" si="74"/>
        <v>1736882.2968947741</v>
      </c>
      <c r="AC65" s="18">
        <f t="shared" si="74"/>
        <v>1737258.9383435941</v>
      </c>
      <c r="AD65" s="18">
        <f t="shared" si="74"/>
        <v>1737627.2346076502</v>
      </c>
      <c r="AE65" s="18">
        <f t="shared" si="74"/>
        <v>1737987.334649479</v>
      </c>
      <c r="AF65" s="18">
        <f t="shared" si="74"/>
        <v>1738339.3864705246</v>
      </c>
      <c r="AG65" s="18">
        <f t="shared" si="74"/>
        <v>1738683.5370282955</v>
      </c>
      <c r="AH65" s="18">
        <f t="shared" si="74"/>
        <v>1739019.9321585677</v>
      </c>
      <c r="AI65" s="18">
        <f t="shared" si="74"/>
        <v>1739348.7165025135</v>
      </c>
      <c r="AJ65" s="18">
        <f t="shared" si="74"/>
        <v>1739670.0334386036</v>
      </c>
      <c r="AK65" s="18">
        <f t="shared" ref="AK65:AM65" si="75">AK51</f>
        <v>1735739.6914457011</v>
      </c>
      <c r="AL65" s="18">
        <f t="shared" si="75"/>
        <v>1732095.0714944529</v>
      </c>
      <c r="AM65" s="18">
        <f t="shared" si="75"/>
        <v>1728705.1579473203</v>
      </c>
    </row>
    <row r="66" spans="1:39" s="18" customFormat="1" x14ac:dyDescent="0.25">
      <c r="B66" s="42"/>
      <c r="C66" s="43"/>
      <c r="D66" s="133"/>
      <c r="E66" s="18" t="str">
        <f>E56</f>
        <v>Expected Injury Cost of a Given Crash - Montebello Blvd</v>
      </c>
      <c r="F66" s="18">
        <f t="shared" ref="F66:AJ66" si="76">F56</f>
        <v>0</v>
      </c>
      <c r="G66" s="18" t="str">
        <f t="shared" si="76"/>
        <v>$</v>
      </c>
      <c r="H66" s="18">
        <f t="shared" si="76"/>
        <v>0</v>
      </c>
      <c r="I66" s="18">
        <f t="shared" si="76"/>
        <v>0</v>
      </c>
      <c r="J66" s="18">
        <f t="shared" si="76"/>
        <v>161202.40845232338</v>
      </c>
      <c r="K66" s="18">
        <f t="shared" si="76"/>
        <v>162733.19349468482</v>
      </c>
      <c r="L66" s="18">
        <f t="shared" si="76"/>
        <v>162722.83644517607</v>
      </c>
      <c r="M66" s="18">
        <f t="shared" si="76"/>
        <v>162713.00299302235</v>
      </c>
      <c r="N66" s="18">
        <f t="shared" si="76"/>
        <v>162703.65434459812</v>
      </c>
      <c r="O66" s="18">
        <f t="shared" si="76"/>
        <v>162694.99879209622</v>
      </c>
      <c r="P66" s="18">
        <f t="shared" si="76"/>
        <v>162686.52117562256</v>
      </c>
      <c r="Q66" s="18">
        <f t="shared" si="76"/>
        <v>162678.21893594484</v>
      </c>
      <c r="R66" s="18">
        <f t="shared" si="76"/>
        <v>162670.08950040615</v>
      </c>
      <c r="S66" s="18">
        <f t="shared" si="76"/>
        <v>162662.13028571301</v>
      </c>
      <c r="T66" s="18">
        <f t="shared" si="76"/>
        <v>162654.33870061798</v>
      </c>
      <c r="U66" s="18">
        <f t="shared" si="76"/>
        <v>162646.71214849787</v>
      </c>
      <c r="V66" s="18">
        <f t="shared" si="76"/>
        <v>162639.24802982737</v>
      </c>
      <c r="W66" s="18">
        <f t="shared" si="76"/>
        <v>162631.94374454892</v>
      </c>
      <c r="X66" s="18">
        <f t="shared" si="76"/>
        <v>162624.79669434024</v>
      </c>
      <c r="Y66" s="18">
        <f t="shared" si="76"/>
        <v>162617.80428477927</v>
      </c>
      <c r="Z66" s="18">
        <f t="shared" si="76"/>
        <v>162610.96392740918</v>
      </c>
      <c r="AA66" s="18">
        <f t="shared" si="76"/>
        <v>162604.27304170388</v>
      </c>
      <c r="AB66" s="18">
        <f t="shared" si="76"/>
        <v>162597.72905693605</v>
      </c>
      <c r="AC66" s="18">
        <f t="shared" si="76"/>
        <v>162591.32941394925</v>
      </c>
      <c r="AD66" s="18">
        <f t="shared" si="76"/>
        <v>162585.07156683569</v>
      </c>
      <c r="AE66" s="18">
        <f t="shared" si="76"/>
        <v>162578.95298452227</v>
      </c>
      <c r="AF66" s="18">
        <f t="shared" si="76"/>
        <v>162572.97115226611</v>
      </c>
      <c r="AG66" s="18">
        <f t="shared" si="76"/>
        <v>162567.12357306218</v>
      </c>
      <c r="AH66" s="18">
        <f t="shared" si="76"/>
        <v>162561.4077689652</v>
      </c>
      <c r="AI66" s="18">
        <f t="shared" si="76"/>
        <v>162555.82128232784</v>
      </c>
      <c r="AJ66" s="18">
        <f t="shared" si="76"/>
        <v>162550.36167695769</v>
      </c>
      <c r="AK66" s="18">
        <f t="shared" ref="AK66:AM66" si="77">AK56</f>
        <v>162617.14345482507</v>
      </c>
      <c r="AL66" s="18">
        <f t="shared" si="77"/>
        <v>162679.07043228272</v>
      </c>
      <c r="AM66" s="18">
        <f t="shared" si="77"/>
        <v>162736.66960657926</v>
      </c>
    </row>
    <row r="67" spans="1:39" s="18" customFormat="1" x14ac:dyDescent="0.25">
      <c r="B67" s="42"/>
      <c r="C67" s="43"/>
      <c r="D67" s="133"/>
      <c r="E67" s="18" t="str">
        <f>E62</f>
        <v>Expected PDO Cost of a Given Crash - Montebello Blvd</v>
      </c>
      <c r="F67" s="18">
        <f t="shared" ref="F67:AJ67" si="78">F62</f>
        <v>0</v>
      </c>
      <c r="G67" s="18" t="str">
        <f t="shared" si="78"/>
        <v>$</v>
      </c>
      <c r="H67" s="18">
        <f t="shared" si="78"/>
        <v>0</v>
      </c>
      <c r="I67" s="18">
        <f t="shared" si="78"/>
        <v>0</v>
      </c>
      <c r="J67" s="18">
        <f t="shared" si="78"/>
        <v>6330.0677811467312</v>
      </c>
      <c r="K67" s="18">
        <f t="shared" si="78"/>
        <v>6390.1783785599164</v>
      </c>
      <c r="L67" s="18">
        <f t="shared" si="78"/>
        <v>6389.7716797640833</v>
      </c>
      <c r="M67" s="18">
        <f t="shared" si="78"/>
        <v>6389.3855414969621</v>
      </c>
      <c r="N67" s="18">
        <f t="shared" si="78"/>
        <v>6389.0184404172969</v>
      </c>
      <c r="O67" s="18">
        <f t="shared" si="78"/>
        <v>6388.6785557062267</v>
      </c>
      <c r="P67" s="18">
        <f t="shared" si="78"/>
        <v>6388.3456581557757</v>
      </c>
      <c r="Q67" s="18">
        <f t="shared" si="78"/>
        <v>6388.0196472704538</v>
      </c>
      <c r="R67" s="18">
        <f t="shared" si="78"/>
        <v>6387.7004220276267</v>
      </c>
      <c r="S67" s="18">
        <f t="shared" si="78"/>
        <v>6387.3878809869811</v>
      </c>
      <c r="T67" s="18">
        <f t="shared" si="78"/>
        <v>6387.0819223958697</v>
      </c>
      <c r="U67" s="18">
        <f t="shared" si="78"/>
        <v>6386.7824442905476</v>
      </c>
      <c r="V67" s="18">
        <f t="shared" si="78"/>
        <v>6386.4893445933112</v>
      </c>
      <c r="W67" s="18">
        <f t="shared" si="78"/>
        <v>6386.2025212055642</v>
      </c>
      <c r="X67" s="18">
        <f t="shared" si="78"/>
        <v>6385.921872096842</v>
      </c>
      <c r="Y67" s="18">
        <f t="shared" si="78"/>
        <v>6385.6472953898328</v>
      </c>
      <c r="Z67" s="18">
        <f t="shared" si="78"/>
        <v>6385.3786894414752</v>
      </c>
      <c r="AA67" s="18">
        <f t="shared" si="78"/>
        <v>6385.1159529201241</v>
      </c>
      <c r="AB67" s="18">
        <f t="shared" si="78"/>
        <v>6384.8589848789079</v>
      </c>
      <c r="AC67" s="18">
        <f t="shared" si="78"/>
        <v>6384.6076848253242</v>
      </c>
      <c r="AD67" s="18">
        <f t="shared" si="78"/>
        <v>6384.3619527871178</v>
      </c>
      <c r="AE67" s="18">
        <f t="shared" si="78"/>
        <v>6384.1216893745523</v>
      </c>
      <c r="AF67" s="18">
        <f t="shared" si="78"/>
        <v>6383.8867958391511</v>
      </c>
      <c r="AG67" s="18">
        <f t="shared" si="78"/>
        <v>6383.6571741289545</v>
      </c>
      <c r="AH67" s="18">
        <f t="shared" si="78"/>
        <v>6383.4327269404475</v>
      </c>
      <c r="AI67" s="18">
        <f t="shared" si="78"/>
        <v>6383.2133577671666</v>
      </c>
      <c r="AJ67" s="18">
        <f t="shared" si="78"/>
        <v>6382.9989709451393</v>
      </c>
      <c r="AK67" s="18">
        <f t="shared" ref="AK67:AM67" si="79">AK62</f>
        <v>6385.6213460355902</v>
      </c>
      <c r="AL67" s="18">
        <f t="shared" si="79"/>
        <v>6388.0530836786684</v>
      </c>
      <c r="AM67" s="18">
        <f t="shared" si="79"/>
        <v>6390.3148779095091</v>
      </c>
    </row>
    <row r="68" spans="1:39" s="18" customFormat="1" x14ac:dyDescent="0.25">
      <c r="B68" s="42"/>
      <c r="C68" s="43"/>
      <c r="D68" s="133"/>
      <c r="E68" s="18" t="s">
        <v>390</v>
      </c>
      <c r="G68" s="18" t="s">
        <v>84</v>
      </c>
      <c r="J68" s="18">
        <f>SUM(J65:J67)</f>
        <v>1986534.2874778321</v>
      </c>
      <c r="K68" s="18">
        <f t="shared" ref="K68:AJ68" si="80">SUM(K65:K67)</f>
        <v>1898033.1112046943</v>
      </c>
      <c r="L68" s="18">
        <f t="shared" si="80"/>
        <v>1898631.896167231</v>
      </c>
      <c r="M68" s="18">
        <f t="shared" si="80"/>
        <v>1899200.4097457845</v>
      </c>
      <c r="N68" s="18">
        <f t="shared" si="80"/>
        <v>1899740.8947643936</v>
      </c>
      <c r="O68" s="18">
        <f t="shared" si="80"/>
        <v>1900241.3089679023</v>
      </c>
      <c r="P68" s="18">
        <f t="shared" si="80"/>
        <v>1900731.4359348803</v>
      </c>
      <c r="Q68" s="18">
        <f>SUM(Q65:Q67)</f>
        <v>1901211.4236254103</v>
      </c>
      <c r="R68" s="18">
        <f>SUM(R65:R67)</f>
        <v>1901681.4207756969</v>
      </c>
      <c r="S68" s="18">
        <f t="shared" si="80"/>
        <v>1902141.576736894</v>
      </c>
      <c r="T68" s="18">
        <f t="shared" si="80"/>
        <v>1902592.0413200059</v>
      </c>
      <c r="U68" s="18">
        <f t="shared" si="80"/>
        <v>1903032.9646468349</v>
      </c>
      <c r="V68" s="18">
        <f t="shared" si="80"/>
        <v>1903464.4970069667</v>
      </c>
      <c r="W68" s="18">
        <f t="shared" si="80"/>
        <v>1903886.7887207507</v>
      </c>
      <c r="X68" s="18">
        <f t="shared" si="80"/>
        <v>1904299.9900082259</v>
      </c>
      <c r="Y68" s="18">
        <f t="shared" si="80"/>
        <v>1904704.2508639342</v>
      </c>
      <c r="Z68" s="18">
        <f t="shared" si="80"/>
        <v>1905099.7209375426</v>
      </c>
      <c r="AA68" s="18">
        <f t="shared" si="80"/>
        <v>1905486.5494202115</v>
      </c>
      <c r="AB68" s="18">
        <f t="shared" si="80"/>
        <v>1905864.884936589</v>
      </c>
      <c r="AC68" s="18">
        <f t="shared" si="80"/>
        <v>1906234.8754423687</v>
      </c>
      <c r="AD68" s="18">
        <f t="shared" si="80"/>
        <v>1906596.668127273</v>
      </c>
      <c r="AE68" s="18">
        <f t="shared" si="80"/>
        <v>1906950.4093233759</v>
      </c>
      <c r="AF68" s="18">
        <f t="shared" si="80"/>
        <v>1907296.2444186297</v>
      </c>
      <c r="AG68" s="18">
        <f t="shared" si="80"/>
        <v>1907634.3177754867</v>
      </c>
      <c r="AH68" s="18">
        <f>SUM(AH65:AH67)</f>
        <v>1907964.7726544733</v>
      </c>
      <c r="AI68" s="18">
        <f t="shared" si="80"/>
        <v>1908287.7511426085</v>
      </c>
      <c r="AJ68" s="18">
        <f t="shared" si="80"/>
        <v>1908603.3940865065</v>
      </c>
      <c r="AK68" s="18">
        <f t="shared" ref="AK68:AM68" si="81">SUM(AK65:AK67)</f>
        <v>1904742.4562465616</v>
      </c>
      <c r="AL68" s="18">
        <f t="shared" si="81"/>
        <v>1901162.1950104143</v>
      </c>
      <c r="AM68" s="18">
        <f t="shared" si="81"/>
        <v>1897832.1424318091</v>
      </c>
    </row>
    <row r="69" spans="1:39" s="80" customFormat="1" x14ac:dyDescent="0.25">
      <c r="B69" s="98"/>
      <c r="C69" s="99"/>
      <c r="D69" s="140"/>
      <c r="F69" s="76"/>
      <c r="G69" s="76"/>
      <c r="H69" s="76"/>
      <c r="I69" s="76"/>
      <c r="J69" s="76"/>
      <c r="K69" s="76">
        <f>K68+9600000</f>
        <v>11498033.111204695</v>
      </c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>
        <f>AJ68+9600000</f>
        <v>11508603.394086506</v>
      </c>
      <c r="AK69" s="76">
        <f t="shared" ref="AK69:AM69" si="82">AK68+9600000</f>
        <v>11504742.456246562</v>
      </c>
      <c r="AL69" s="76">
        <f t="shared" si="82"/>
        <v>11501162.195010414</v>
      </c>
      <c r="AM69" s="76">
        <f t="shared" si="82"/>
        <v>11497832.142431809</v>
      </c>
    </row>
    <row r="70" spans="1:39" s="18" customFormat="1" x14ac:dyDescent="0.25">
      <c r="A70" s="42"/>
      <c r="B70" s="42"/>
      <c r="C70" s="43" t="s">
        <v>131</v>
      </c>
      <c r="D70" s="133"/>
    </row>
    <row r="71" spans="1:39" s="18" customFormat="1" x14ac:dyDescent="0.25">
      <c r="A71" s="42"/>
      <c r="B71" s="42"/>
      <c r="C71" s="43"/>
      <c r="D71" s="133"/>
      <c r="E71" s="18" t="str">
        <f>E68</f>
        <v>Expected Cost of A Crash - Given a Crash - Montebello Blvd - No build</v>
      </c>
      <c r="F71" s="18">
        <f t="shared" ref="F71:AJ71" si="83">F68</f>
        <v>0</v>
      </c>
      <c r="G71" s="18" t="str">
        <f t="shared" si="83"/>
        <v>$</v>
      </c>
      <c r="H71" s="18">
        <f t="shared" si="83"/>
        <v>0</v>
      </c>
      <c r="I71" s="18">
        <f t="shared" si="83"/>
        <v>0</v>
      </c>
      <c r="J71" s="18">
        <f t="shared" si="83"/>
        <v>1986534.2874778321</v>
      </c>
      <c r="K71" s="18">
        <f t="shared" si="83"/>
        <v>1898033.1112046943</v>
      </c>
      <c r="L71" s="18">
        <f>L68</f>
        <v>1898631.896167231</v>
      </c>
      <c r="M71" s="18">
        <f t="shared" si="83"/>
        <v>1899200.4097457845</v>
      </c>
      <c r="N71" s="18">
        <f t="shared" si="83"/>
        <v>1899740.8947643936</v>
      </c>
      <c r="O71" s="18">
        <f t="shared" si="83"/>
        <v>1900241.3089679023</v>
      </c>
      <c r="P71" s="18">
        <f t="shared" si="83"/>
        <v>1900731.4359348803</v>
      </c>
      <c r="Q71" s="18">
        <f>Q68</f>
        <v>1901211.4236254103</v>
      </c>
      <c r="R71" s="18">
        <f>R68</f>
        <v>1901681.4207756969</v>
      </c>
      <c r="S71" s="18">
        <f t="shared" si="83"/>
        <v>1902141.576736894</v>
      </c>
      <c r="T71" s="18">
        <f t="shared" si="83"/>
        <v>1902592.0413200059</v>
      </c>
      <c r="U71" s="18">
        <f t="shared" si="83"/>
        <v>1903032.9646468349</v>
      </c>
      <c r="V71" s="18">
        <f t="shared" si="83"/>
        <v>1903464.4970069667</v>
      </c>
      <c r="W71" s="18">
        <f t="shared" si="83"/>
        <v>1903886.7887207507</v>
      </c>
      <c r="X71" s="18">
        <f t="shared" si="83"/>
        <v>1904299.9900082259</v>
      </c>
      <c r="Y71" s="18">
        <f t="shared" si="83"/>
        <v>1904704.2508639342</v>
      </c>
      <c r="Z71" s="18">
        <f t="shared" si="83"/>
        <v>1905099.7209375426</v>
      </c>
      <c r="AA71" s="18">
        <f t="shared" si="83"/>
        <v>1905486.5494202115</v>
      </c>
      <c r="AB71" s="18">
        <f t="shared" si="83"/>
        <v>1905864.884936589</v>
      </c>
      <c r="AC71" s="18">
        <f t="shared" si="83"/>
        <v>1906234.8754423687</v>
      </c>
      <c r="AD71" s="18">
        <f t="shared" si="83"/>
        <v>1906596.668127273</v>
      </c>
      <c r="AE71" s="18">
        <f t="shared" si="83"/>
        <v>1906950.4093233759</v>
      </c>
      <c r="AF71" s="18">
        <f t="shared" si="83"/>
        <v>1907296.2444186297</v>
      </c>
      <c r="AG71" s="18">
        <f t="shared" si="83"/>
        <v>1907634.3177754867</v>
      </c>
      <c r="AH71" s="18">
        <f t="shared" si="83"/>
        <v>1907964.7726544733</v>
      </c>
      <c r="AI71" s="18">
        <f t="shared" si="83"/>
        <v>1908287.7511426085</v>
      </c>
      <c r="AJ71" s="18">
        <f t="shared" si="83"/>
        <v>1908603.3940865065</v>
      </c>
      <c r="AK71" s="18">
        <f t="shared" ref="AK71:AM71" si="84">AK68</f>
        <v>1904742.4562465616</v>
      </c>
      <c r="AL71" s="18">
        <f t="shared" si="84"/>
        <v>1901162.1950104143</v>
      </c>
      <c r="AM71" s="18">
        <f t="shared" si="84"/>
        <v>1897832.1424318091</v>
      </c>
    </row>
    <row r="72" spans="1:39" s="103" customFormat="1" x14ac:dyDescent="0.25">
      <c r="B72" s="148"/>
      <c r="C72" s="149"/>
      <c r="D72" s="150"/>
      <c r="E72" s="103" t="str">
        <f>crashProbabilities!E$48</f>
        <v>Crash Probability - Montebello Blvd</v>
      </c>
      <c r="F72" s="103">
        <f>crashProbabilities!F$48</f>
        <v>0</v>
      </c>
      <c r="G72" s="103" t="str">
        <f>crashProbabilities!G$48</f>
        <v>pct</v>
      </c>
      <c r="H72" s="103">
        <f>crashProbabilities!H$48</f>
        <v>0</v>
      </c>
      <c r="I72" s="103">
        <f>crashProbabilities!I$48</f>
        <v>0</v>
      </c>
      <c r="J72" s="103">
        <f>crashProbabilities!J$48</f>
        <v>0.16970601032294549</v>
      </c>
      <c r="K72" s="103">
        <f>crashProbabilities!K$48</f>
        <v>0.16982937694235062</v>
      </c>
      <c r="L72" s="103">
        <f>crashProbabilities!L$48</f>
        <v>0.17050376611615797</v>
      </c>
      <c r="M72" s="103">
        <f>crashProbabilities!M$48</f>
        <v>0.1711613382928788</v>
      </c>
      <c r="N72" s="103">
        <f>crashProbabilities!N$48</f>
        <v>0.17180301371696624</v>
      </c>
      <c r="O72" s="103">
        <f>crashProbabilities!O$48</f>
        <v>0.17241572652065407</v>
      </c>
      <c r="P72" s="103">
        <f>crashProbabilities!P$48</f>
        <v>0.17302761585328783</v>
      </c>
      <c r="Q72" s="103">
        <f>crashProbabilities!Q$48</f>
        <v>0.17363865046264487</v>
      </c>
      <c r="R72" s="103">
        <f>crashProbabilities!R$48</f>
        <v>0.1742487992757549</v>
      </c>
      <c r="S72" s="103">
        <f>crashProbabilities!S$48</f>
        <v>0.17485803140501555</v>
      </c>
      <c r="T72" s="103">
        <f>crashProbabilities!T$48</f>
        <v>0.17546631615422734</v>
      </c>
      <c r="U72" s="103">
        <f>crashProbabilities!U$48</f>
        <v>0.17607362302454388</v>
      </c>
      <c r="V72" s="103">
        <f>crashProbabilities!V$48</f>
        <v>0.1766799217203367</v>
      </c>
      <c r="W72" s="103">
        <f>crashProbabilities!W$48</f>
        <v>0.17728518215497061</v>
      </c>
      <c r="X72" s="103">
        <f>crashProbabilities!X$48</f>
        <v>0.17788937445648878</v>
      </c>
      <c r="Y72" s="103">
        <f>crashProbabilities!Y$48</f>
        <v>0.17849246897320539</v>
      </c>
      <c r="Z72" s="103">
        <f>crashProbabilities!Z$48</f>
        <v>0.17909443627920266</v>
      </c>
      <c r="AA72" s="103">
        <f>crashProbabilities!AA$48</f>
        <v>0.1796952471797309</v>
      </c>
      <c r="AB72" s="103">
        <f>crashProbabilities!AB$48</f>
        <v>0.1802948727165106</v>
      </c>
      <c r="AC72" s="103">
        <f>crashProbabilities!AC$48</f>
        <v>0.18089328417293254</v>
      </c>
      <c r="AD72" s="103">
        <f>crashProbabilities!AD$48</f>
        <v>0.1814904530791567</v>
      </c>
      <c r="AE72" s="103">
        <f>crashProbabilities!AE$48</f>
        <v>0.18208635121710556</v>
      </c>
      <c r="AF72" s="103">
        <f>crashProbabilities!AF$48</f>
        <v>0.18268095062535311</v>
      </c>
      <c r="AG72" s="103">
        <f>crashProbabilities!AG$48</f>
        <v>0.18327422360390477</v>
      </c>
      <c r="AH72" s="103">
        <f>crashProbabilities!AH$48</f>
        <v>0.18386614271886967</v>
      </c>
      <c r="AI72" s="103">
        <f>crashProbabilities!AI$48</f>
        <v>0.18445668080702191</v>
      </c>
      <c r="AJ72" s="103">
        <f>crashProbabilities!AJ$48</f>
        <v>0.18504581098025066</v>
      </c>
      <c r="AK72" s="103">
        <f>crashProbabilities!AK$48</f>
        <v>0.18536708082946857</v>
      </c>
      <c r="AL72" s="103">
        <f>crashProbabilities!AL$48</f>
        <v>0.18568560475019757</v>
      </c>
      <c r="AM72" s="103">
        <f>crashProbabilities!AM$48</f>
        <v>0.18600143995694707</v>
      </c>
    </row>
    <row r="73" spans="1:39" s="19" customFormat="1" x14ac:dyDescent="0.25">
      <c r="B73" s="56"/>
      <c r="C73" s="57"/>
      <c r="D73" s="134"/>
      <c r="E73" s="18" t="str">
        <f>E$44</f>
        <v>Expected Fatality Cost of a Pedestrian Crash</v>
      </c>
      <c r="F73" s="18">
        <f t="shared" ref="F73:AM73" si="85">F$44</f>
        <v>0</v>
      </c>
      <c r="G73" s="18" t="str">
        <f t="shared" si="85"/>
        <v>$</v>
      </c>
      <c r="H73" s="18">
        <f t="shared" si="85"/>
        <v>0</v>
      </c>
      <c r="I73" s="18">
        <f t="shared" si="85"/>
        <v>0</v>
      </c>
      <c r="J73" s="18">
        <f>J$44</f>
        <v>960000</v>
      </c>
      <c r="K73" s="18">
        <f t="shared" si="85"/>
        <v>960000</v>
      </c>
      <c r="L73" s="18">
        <f t="shared" si="85"/>
        <v>960000</v>
      </c>
      <c r="M73" s="18">
        <f t="shared" si="85"/>
        <v>960000</v>
      </c>
      <c r="N73" s="18">
        <f t="shared" si="85"/>
        <v>960000</v>
      </c>
      <c r="O73" s="18">
        <f t="shared" si="85"/>
        <v>960000</v>
      </c>
      <c r="P73" s="18">
        <f t="shared" si="85"/>
        <v>960000</v>
      </c>
      <c r="Q73" s="18">
        <f t="shared" si="85"/>
        <v>960000</v>
      </c>
      <c r="R73" s="18">
        <f>R$44</f>
        <v>960000</v>
      </c>
      <c r="S73" s="18">
        <f t="shared" si="85"/>
        <v>960000</v>
      </c>
      <c r="T73" s="18">
        <f t="shared" si="85"/>
        <v>960000</v>
      </c>
      <c r="U73" s="18">
        <f t="shared" si="85"/>
        <v>960000</v>
      </c>
      <c r="V73" s="18">
        <f t="shared" si="85"/>
        <v>960000</v>
      </c>
      <c r="W73" s="18">
        <f t="shared" si="85"/>
        <v>960000</v>
      </c>
      <c r="X73" s="18">
        <f t="shared" si="85"/>
        <v>960000</v>
      </c>
      <c r="Y73" s="18">
        <f t="shared" si="85"/>
        <v>960000</v>
      </c>
      <c r="Z73" s="18">
        <f t="shared" si="85"/>
        <v>960000</v>
      </c>
      <c r="AA73" s="18">
        <f t="shared" si="85"/>
        <v>960000</v>
      </c>
      <c r="AB73" s="18">
        <f t="shared" si="85"/>
        <v>960000</v>
      </c>
      <c r="AC73" s="18">
        <f t="shared" si="85"/>
        <v>960000</v>
      </c>
      <c r="AD73" s="18">
        <f t="shared" si="85"/>
        <v>960000</v>
      </c>
      <c r="AE73" s="18">
        <f t="shared" si="85"/>
        <v>960000</v>
      </c>
      <c r="AF73" s="18">
        <f t="shared" si="85"/>
        <v>960000</v>
      </c>
      <c r="AG73" s="18">
        <f t="shared" si="85"/>
        <v>960000</v>
      </c>
      <c r="AH73" s="18">
        <f t="shared" si="85"/>
        <v>960000</v>
      </c>
      <c r="AI73" s="18">
        <f t="shared" si="85"/>
        <v>960000</v>
      </c>
      <c r="AJ73" s="18">
        <f t="shared" si="85"/>
        <v>960000</v>
      </c>
      <c r="AK73" s="18">
        <f t="shared" si="85"/>
        <v>960000</v>
      </c>
      <c r="AL73" s="18">
        <f t="shared" si="85"/>
        <v>960000</v>
      </c>
      <c r="AM73" s="18">
        <f t="shared" si="85"/>
        <v>960000</v>
      </c>
    </row>
    <row r="74" spans="1:39" customFormat="1" x14ac:dyDescent="0.25">
      <c r="A74" s="15"/>
      <c r="B74" s="15"/>
      <c r="C74" s="16"/>
      <c r="D74" s="146"/>
      <c r="E74" s="17" t="s">
        <v>391</v>
      </c>
      <c r="F74" s="17"/>
      <c r="G74" s="18" t="s">
        <v>84</v>
      </c>
      <c r="H74" s="17">
        <f>SUM(J74:AJ74)</f>
        <v>35046061.433386378</v>
      </c>
      <c r="I74" s="17"/>
      <c r="J74">
        <f>J72 * J71 +J73</f>
        <v>1297126.8082975983</v>
      </c>
      <c r="K74">
        <f t="shared" ref="K74:AJ74" si="86">K72 * K71 +K73</f>
        <v>1282341.7806918444</v>
      </c>
      <c r="L74">
        <f t="shared" si="86"/>
        <v>1283723.8887647751</v>
      </c>
      <c r="M74">
        <f t="shared" si="86"/>
        <v>1285069.6838184723</v>
      </c>
      <c r="N74">
        <f t="shared" si="86"/>
        <v>1286381.2110018888</v>
      </c>
      <c r="O74">
        <f t="shared" si="86"/>
        <v>1287631.4858502597</v>
      </c>
      <c r="P74">
        <f t="shared" si="86"/>
        <v>1288879.0287372086</v>
      </c>
      <c r="Q74">
        <f t="shared" si="86"/>
        <v>1290123.7858424801</v>
      </c>
      <c r="R74">
        <f>R72 * R71 +R73</f>
        <v>1291365.7041751768</v>
      </c>
      <c r="S74">
        <f t="shared" si="86"/>
        <v>1292604.7315618456</v>
      </c>
      <c r="T74">
        <f t="shared" si="86"/>
        <v>1293840.8166347728</v>
      </c>
      <c r="U74">
        <f t="shared" si="86"/>
        <v>1295073.9088205069</v>
      </c>
      <c r="V74">
        <f t="shared" si="86"/>
        <v>1296303.958328631</v>
      </c>
      <c r="W74">
        <f t="shared" si="86"/>
        <v>1297530.9161408003</v>
      </c>
      <c r="X74">
        <f t="shared" si="86"/>
        <v>1298754.7340000612</v>
      </c>
      <c r="Y74">
        <f t="shared" si="86"/>
        <v>1299975.3644004632</v>
      </c>
      <c r="Z74">
        <f t="shared" si="86"/>
        <v>1301192.7605769755</v>
      </c>
      <c r="AA74">
        <f t="shared" si="86"/>
        <v>1302406.8764957176</v>
      </c>
      <c r="AB74">
        <f t="shared" si="86"/>
        <v>1303617.6668445095</v>
      </c>
      <c r="AC74">
        <f>AC72 * AC71 +AC73</f>
        <v>1304825.0870237511</v>
      </c>
      <c r="AD74">
        <f t="shared" si="86"/>
        <v>1306029.0931376293</v>
      </c>
      <c r="AE74">
        <f t="shared" si="86"/>
        <v>1307229.6419856595</v>
      </c>
      <c r="AF74">
        <f t="shared" si="86"/>
        <v>1308426.6910545612</v>
      </c>
      <c r="AG74">
        <f t="shared" si="86"/>
        <v>1309620.1985104668</v>
      </c>
      <c r="AH74">
        <f>AH72 * AH71 +AH73</f>
        <v>1310810.1231914631</v>
      </c>
      <c r="AI74">
        <f t="shared" si="86"/>
        <v>1311996.4246004617</v>
      </c>
      <c r="AJ74">
        <f t="shared" si="86"/>
        <v>1313179.0628983965</v>
      </c>
      <c r="AK74">
        <f t="shared" ref="AK74:AM74" si="87">AK72 * AK71 +AK73</f>
        <v>1313076.5488463768</v>
      </c>
      <c r="AL74">
        <f t="shared" si="87"/>
        <v>1313018.4519087218</v>
      </c>
      <c r="AM74">
        <f t="shared" si="87"/>
        <v>1312999.5112888943</v>
      </c>
    </row>
    <row r="75" spans="1:39" x14ac:dyDescent="0.25">
      <c r="Q75" s="5">
        <f>Q74 - Q73</f>
        <v>330123.78584248014</v>
      </c>
      <c r="R75" s="5">
        <f t="shared" ref="R75:AJ75" si="88">R74 - R73</f>
        <v>331365.7041751768</v>
      </c>
      <c r="S75" s="5">
        <f t="shared" si="88"/>
        <v>332604.73156184563</v>
      </c>
      <c r="T75" s="5">
        <f t="shared" si="88"/>
        <v>333840.81663477281</v>
      </c>
      <c r="U75" s="5">
        <f t="shared" si="88"/>
        <v>335073.90882050688</v>
      </c>
      <c r="V75" s="5">
        <f t="shared" si="88"/>
        <v>336303.95832863101</v>
      </c>
      <c r="W75" s="5">
        <f t="shared" si="88"/>
        <v>337530.91614080034</v>
      </c>
      <c r="X75" s="5">
        <f t="shared" si="88"/>
        <v>338754.73400006117</v>
      </c>
      <c r="Y75" s="5">
        <f t="shared" si="88"/>
        <v>339975.36440046318</v>
      </c>
      <c r="Z75" s="5">
        <f t="shared" si="88"/>
        <v>341192.76057697553</v>
      </c>
      <c r="AA75" s="5">
        <f t="shared" si="88"/>
        <v>342406.87649571756</v>
      </c>
      <c r="AB75" s="5">
        <f t="shared" si="88"/>
        <v>343617.66684450954</v>
      </c>
      <c r="AC75" s="5">
        <f t="shared" si="88"/>
        <v>344825.08702375111</v>
      </c>
      <c r="AD75" s="5">
        <f t="shared" si="88"/>
        <v>346029.09313762933</v>
      </c>
      <c r="AE75" s="5">
        <f t="shared" si="88"/>
        <v>347229.64198565949</v>
      </c>
      <c r="AF75" s="5">
        <f t="shared" si="88"/>
        <v>348426.69105456118</v>
      </c>
      <c r="AG75" s="5">
        <f t="shared" si="88"/>
        <v>349620.19851046684</v>
      </c>
      <c r="AH75" s="5">
        <f t="shared" si="88"/>
        <v>350810.12319146306</v>
      </c>
      <c r="AI75" s="5">
        <f t="shared" si="88"/>
        <v>351996.42460046173</v>
      </c>
      <c r="AJ75" s="5">
        <f t="shared" si="88"/>
        <v>353179.06289839651</v>
      </c>
      <c r="AK75" s="5">
        <f t="shared" ref="AK75:AM75" si="89">AK74 - AK73</f>
        <v>353076.54884637683</v>
      </c>
      <c r="AL75" s="5">
        <f t="shared" si="89"/>
        <v>353018.45190872182</v>
      </c>
      <c r="AM75" s="5">
        <f t="shared" si="89"/>
        <v>352999.51128889434</v>
      </c>
    </row>
    <row r="77" spans="1:39" s="18" customFormat="1" x14ac:dyDescent="0.25">
      <c r="A77" s="42"/>
      <c r="B77" s="42"/>
      <c r="C77" s="43" t="s">
        <v>339</v>
      </c>
      <c r="D77" s="133"/>
    </row>
    <row r="78" spans="1:39" s="18" customFormat="1" x14ac:dyDescent="0.25">
      <c r="A78" s="42"/>
      <c r="B78" s="42"/>
      <c r="C78" s="43"/>
      <c r="D78" s="133"/>
    </row>
    <row r="79" spans="1:39" s="18" customFormat="1" x14ac:dyDescent="0.25">
      <c r="A79" s="42"/>
      <c r="B79" s="42"/>
      <c r="C79" s="43"/>
      <c r="D79" s="133" t="s">
        <v>68</v>
      </c>
    </row>
    <row r="80" spans="1:39" s="18" customFormat="1" x14ac:dyDescent="0.25">
      <c r="A80" s="42"/>
      <c r="B80" s="42"/>
      <c r="C80" s="43"/>
      <c r="D80" s="133"/>
      <c r="E80" s="18" t="str">
        <f>E$19</f>
        <v>Fatal Crash Cost - Montebello Blvd - No build - Value of Time</v>
      </c>
      <c r="F80" s="18">
        <f t="shared" ref="F80:AM80" si="90">F$19</f>
        <v>0</v>
      </c>
      <c r="G80" s="18" t="str">
        <f t="shared" si="90"/>
        <v>$</v>
      </c>
      <c r="H80" s="18">
        <f t="shared" si="90"/>
        <v>0</v>
      </c>
      <c r="I80" s="18">
        <f t="shared" si="90"/>
        <v>0</v>
      </c>
      <c r="J80" s="18">
        <f t="shared" si="90"/>
        <v>1216171.3549925536</v>
      </c>
      <c r="K80" s="18">
        <f t="shared" si="90"/>
        <v>1216996.3158210488</v>
      </c>
      <c r="L80" s="18">
        <f t="shared" si="90"/>
        <v>1250949.3151939916</v>
      </c>
      <c r="M80" s="18">
        <f t="shared" si="90"/>
        <v>1284907.8788369768</v>
      </c>
      <c r="N80" s="18">
        <f t="shared" si="90"/>
        <v>1318872.0440306135</v>
      </c>
      <c r="O80" s="18">
        <f t="shared" si="90"/>
        <v>1351914.4179886985</v>
      </c>
      <c r="P80" s="18">
        <f t="shared" si="90"/>
        <v>1385831.7359964054</v>
      </c>
      <c r="Q80" s="18">
        <f t="shared" si="90"/>
        <v>1420647.5063027581</v>
      </c>
      <c r="R80" s="18">
        <f t="shared" si="90"/>
        <v>1456385.8711073934</v>
      </c>
      <c r="S80" s="18">
        <f t="shared" si="90"/>
        <v>1493071.6236720544</v>
      </c>
      <c r="T80" s="18">
        <f t="shared" si="90"/>
        <v>1530730.2258940612</v>
      </c>
      <c r="U80" s="18">
        <f t="shared" si="90"/>
        <v>1569387.8263542275</v>
      </c>
      <c r="V80" s="18">
        <f t="shared" si="90"/>
        <v>1609071.2788520369</v>
      </c>
      <c r="W80" s="18">
        <f t="shared" si="90"/>
        <v>1649808.1614412356</v>
      </c>
      <c r="X80" s="18">
        <f t="shared" si="90"/>
        <v>1691626.7959793452</v>
      </c>
      <c r="Y80" s="18">
        <f t="shared" si="90"/>
        <v>1734556.2682049847</v>
      </c>
      <c r="Z80" s="18">
        <f t="shared" si="90"/>
        <v>1778626.4483572356</v>
      </c>
      <c r="AA80" s="18">
        <f t="shared" si="90"/>
        <v>1823868.0123516992</v>
      </c>
      <c r="AB80" s="18">
        <f t="shared" si="90"/>
        <v>1870312.463528268</v>
      </c>
      <c r="AC80" s="18">
        <f t="shared" si="90"/>
        <v>1917992.1549860532</v>
      </c>
      <c r="AD80" s="18">
        <f t="shared" si="90"/>
        <v>1966940.3125213129</v>
      </c>
      <c r="AE80" s="18">
        <f t="shared" si="90"/>
        <v>2017191.0581846745</v>
      </c>
      <c r="AF80" s="18">
        <f t="shared" si="90"/>
        <v>2068779.4344743558</v>
      </c>
      <c r="AG80" s="18">
        <f t="shared" si="90"/>
        <v>2121741.4291825742</v>
      </c>
      <c r="AH80" s="18">
        <f t="shared" si="90"/>
        <v>2176114.0009127627</v>
      </c>
      <c r="AI80" s="18">
        <f t="shared" si="90"/>
        <v>2231935.10528572</v>
      </c>
      <c r="AJ80" s="18">
        <f t="shared" si="90"/>
        <v>2289243.7218532804</v>
      </c>
      <c r="AK80" s="18">
        <f t="shared" si="90"/>
        <v>2315066.9806069238</v>
      </c>
      <c r="AL80" s="18">
        <f t="shared" si="90"/>
        <v>2340896.8145749005</v>
      </c>
      <c r="AM80" s="18">
        <f t="shared" si="90"/>
        <v>2366733.2678111442</v>
      </c>
    </row>
    <row r="81" spans="1:39" s="103" customFormat="1" x14ac:dyDescent="0.25">
      <c r="B81" s="148"/>
      <c r="C81" s="149"/>
      <c r="D81" s="150"/>
      <c r="E81" s="103" t="str">
        <f>crashProbabilities!E$56</f>
        <v>P(FA|A) - Montebello Blvd</v>
      </c>
      <c r="F81" s="103">
        <f>crashProbabilities!F$56</f>
        <v>0</v>
      </c>
      <c r="G81" s="103" t="str">
        <f>crashProbabilities!G$56</f>
        <v>pct</v>
      </c>
      <c r="H81" s="103">
        <f>crashProbabilities!H$56</f>
        <v>0</v>
      </c>
      <c r="I81" s="103">
        <f>crashProbabilities!I$56</f>
        <v>0</v>
      </c>
      <c r="J81" s="103">
        <f>crashProbabilities!J$56</f>
        <v>0.16088349869022095</v>
      </c>
      <c r="K81" s="103">
        <f>crashProbabilities!K$56</f>
        <v>0.15291521210358752</v>
      </c>
      <c r="L81" s="103">
        <f>crashProbabilities!L$56</f>
        <v>0.15296912427047821</v>
      </c>
      <c r="M81" s="103">
        <f>crashProbabilities!M$56</f>
        <v>0.15302031092486035</v>
      </c>
      <c r="N81" s="103">
        <f>crashProbabilities!N$56</f>
        <v>0.15306897400150432</v>
      </c>
      <c r="O81" s="103">
        <f>crashProbabilities!O$56</f>
        <v>0.15311402926464873</v>
      </c>
      <c r="P81" s="103">
        <f>crashProbabilities!P$56</f>
        <v>0.15315815830678334</v>
      </c>
      <c r="Q81" s="103">
        <f>crashProbabilities!Q$56</f>
        <v>0.15320137444963319</v>
      </c>
      <c r="R81" s="103">
        <f>crashProbabilities!R$56</f>
        <v>0.15324369108480226</v>
      </c>
      <c r="S81" s="103">
        <f>crashProbabilities!S$56</f>
        <v>0.15328512165926209</v>
      </c>
      <c r="T81" s="103">
        <f>crashProbabilities!T$56</f>
        <v>0.15332567966138724</v>
      </c>
      <c r="U81" s="103">
        <f>crashProbabilities!U$56</f>
        <v>0.15336537860753527</v>
      </c>
      <c r="V81" s="103">
        <f>crashProbabilities!V$56</f>
        <v>0.15340423202917031</v>
      </c>
      <c r="W81" s="103">
        <f>crashProbabilities!W$56</f>
        <v>0.15344225346052628</v>
      </c>
      <c r="X81" s="103">
        <f>crashProbabilities!X$56</f>
        <v>0.15347945642680558</v>
      </c>
      <c r="Y81" s="103">
        <f>crashProbabilities!Y$56</f>
        <v>0.15351585443290777</v>
      </c>
      <c r="Z81" s="103">
        <f>crashProbabilities!Z$56</f>
        <v>0.1535514609526813</v>
      </c>
      <c r="AA81" s="103">
        <f>crashProbabilities!AA$56</f>
        <v>0.15358628941869246</v>
      </c>
      <c r="AB81" s="103">
        <f>crashProbabilities!AB$56</f>
        <v>0.1536203532125012</v>
      </c>
      <c r="AC81" s="103">
        <f>crashProbabilities!AC$56</f>
        <v>0.15365366565543739</v>
      </c>
      <c r="AD81" s="103">
        <f>crashProbabilities!AD$56</f>
        <v>0.15368623999986608</v>
      </c>
      <c r="AE81" s="103">
        <f>crashProbabilities!AE$56</f>
        <v>0.15371808942093307</v>
      </c>
      <c r="AF81" s="103">
        <f>crashProbabilities!AF$56</f>
        <v>0.1537492270087793</v>
      </c>
      <c r="AG81" s="103">
        <f>crashProbabilities!AG$56</f>
        <v>0.1537796657612138</v>
      </c>
      <c r="AH81" s="103">
        <f>crashProbabilities!AH$56</f>
        <v>0.15380941857683278</v>
      </c>
      <c r="AI81" s="103">
        <f>crashProbabilities!AI$56</f>
        <v>0.15383849824857448</v>
      </c>
      <c r="AJ81" s="103">
        <f>crashProbabilities!AJ$56</f>
        <v>0.15386691745769623</v>
      </c>
      <c r="AK81" s="103">
        <f>crashProbabilities!AK$56</f>
        <v>0.15351929429044128</v>
      </c>
      <c r="AL81" s="103">
        <f>crashProbabilities!AL$56</f>
        <v>0.15319694210501281</v>
      </c>
      <c r="AM81" s="103">
        <f>crashProbabilities!AM$56</f>
        <v>0.15289711769123338</v>
      </c>
    </row>
    <row r="82" spans="1:39" s="18" customFormat="1" x14ac:dyDescent="0.25">
      <c r="B82" s="42"/>
      <c r="C82" s="43"/>
      <c r="D82" s="133"/>
      <c r="E82" s="18" t="s">
        <v>343</v>
      </c>
      <c r="G82" s="18" t="s">
        <v>84</v>
      </c>
      <c r="J82" s="18">
        <f t="shared" ref="J82:AJ82" si="91">J81 * J80</f>
        <v>195661.90259802874</v>
      </c>
      <c r="K82" s="18">
        <f t="shared" si="91"/>
        <v>186097.24976306027</v>
      </c>
      <c r="L82" s="18">
        <f t="shared" si="91"/>
        <v>191356.62125197932</v>
      </c>
      <c r="M82" s="18">
        <f t="shared" si="91"/>
        <v>196617.00312943698</v>
      </c>
      <c r="N82" s="18">
        <f t="shared" si="91"/>
        <v>201878.39061903284</v>
      </c>
      <c r="O82" s="18">
        <f t="shared" si="91"/>
        <v>206997.06375922213</v>
      </c>
      <c r="P82" s="18">
        <f t="shared" si="91"/>
        <v>212251.43640830182</v>
      </c>
      <c r="Q82" s="18">
        <f t="shared" si="91"/>
        <v>217645.15057402648</v>
      </c>
      <c r="R82" s="18">
        <f t="shared" si="91"/>
        <v>223181.94653225204</v>
      </c>
      <c r="S82" s="18">
        <f t="shared" si="91"/>
        <v>228865.66548056284</v>
      </c>
      <c r="T82" s="18">
        <f t="shared" si="91"/>
        <v>234700.25226343574</v>
      </c>
      <c r="U82" s="18">
        <f t="shared" si="91"/>
        <v>240689.75817087293</v>
      </c>
      <c r="V82" s="18">
        <f t="shared" si="91"/>
        <v>246838.34381249166</v>
      </c>
      <c r="W82" s="18">
        <f t="shared" si="91"/>
        <v>253150.28206911092</v>
      </c>
      <c r="X82" s="18">
        <f t="shared" si="91"/>
        <v>259629.96112392863</v>
      </c>
      <c r="Y82" s="18">
        <f t="shared" si="91"/>
        <v>266281.88757544418</v>
      </c>
      <c r="Z82" s="18">
        <f t="shared" si="91"/>
        <v>273110.68963433226</v>
      </c>
      <c r="AA82" s="18">
        <f t="shared" si="91"/>
        <v>280121.12040654343</v>
      </c>
      <c r="AB82" s="18">
        <f t="shared" si="91"/>
        <v>287318.06126495579</v>
      </c>
      <c r="AC82" s="18">
        <f t="shared" si="91"/>
        <v>294706.52531197888</v>
      </c>
      <c r="AD82" s="18">
        <f t="shared" si="91"/>
        <v>302291.6609355621</v>
      </c>
      <c r="AE82" s="18">
        <f t="shared" si="91"/>
        <v>310078.75546113838</v>
      </c>
      <c r="AF82" s="18">
        <f t="shared" si="91"/>
        <v>318073.23890209181</v>
      </c>
      <c r="AG82" s="18">
        <f t="shared" si="91"/>
        <v>326280.68781141634</v>
      </c>
      <c r="AH82" s="18">
        <f t="shared" si="91"/>
        <v>334706.82923729741</v>
      </c>
      <c r="AI82" s="18">
        <f t="shared" si="91"/>
        <v>343357.54478542914</v>
      </c>
      <c r="AJ82" s="18">
        <f t="shared" si="91"/>
        <v>352238.874790948</v>
      </c>
      <c r="AK82" s="18">
        <f t="shared" ref="AK82:AM82" si="92">AK81 * AK80</f>
        <v>355407.44909787766</v>
      </c>
      <c r="AL82" s="18">
        <f t="shared" si="92"/>
        <v>358618.23377623991</v>
      </c>
      <c r="AM82" s="18">
        <f t="shared" si="92"/>
        <v>361866.69499227789</v>
      </c>
    </row>
    <row r="83" spans="1:39" s="80" customFormat="1" x14ac:dyDescent="0.25">
      <c r="B83" s="98"/>
      <c r="C83" s="99"/>
      <c r="D83" s="140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</row>
    <row r="84" spans="1:39" s="80" customFormat="1" x14ac:dyDescent="0.25">
      <c r="B84" s="98"/>
      <c r="C84" s="99"/>
      <c r="D84" s="140" t="s">
        <v>74</v>
      </c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</row>
    <row r="85" spans="1:39" s="18" customFormat="1" x14ac:dyDescent="0.25">
      <c r="A85" s="42"/>
      <c r="B85" s="42"/>
      <c r="C85" s="43"/>
      <c r="D85" s="133"/>
      <c r="E85" s="18" t="str">
        <f>E$29</f>
        <v>Injury Crash Cost - Montebello Blvd - No build - Value of Time</v>
      </c>
      <c r="F85" s="18">
        <f t="shared" ref="F85:AM85" si="93">F$29</f>
        <v>0</v>
      </c>
      <c r="G85" s="18" t="str">
        <f t="shared" si="93"/>
        <v>$</v>
      </c>
      <c r="H85" s="18">
        <f t="shared" si="93"/>
        <v>0</v>
      </c>
      <c r="I85" s="18">
        <f t="shared" si="93"/>
        <v>0</v>
      </c>
      <c r="J85" s="18">
        <f t="shared" si="93"/>
        <v>100077.57272935973</v>
      </c>
      <c r="K85" s="18">
        <f t="shared" si="93"/>
        <v>100212.3702503557</v>
      </c>
      <c r="L85" s="18">
        <f t="shared" si="93"/>
        <v>102771.0569676177</v>
      </c>
      <c r="M85" s="18">
        <f t="shared" si="93"/>
        <v>105330.65287933109</v>
      </c>
      <c r="N85" s="18">
        <f t="shared" si="93"/>
        <v>107891.16407709869</v>
      </c>
      <c r="O85" s="18">
        <f t="shared" si="93"/>
        <v>110384.75308385656</v>
      </c>
      <c r="P85" s="18">
        <f t="shared" si="93"/>
        <v>112942.8585285606</v>
      </c>
      <c r="Q85" s="18">
        <f t="shared" si="93"/>
        <v>115567.20352491832</v>
      </c>
      <c r="R85" s="18">
        <f t="shared" si="93"/>
        <v>118259.5575845455</v>
      </c>
      <c r="S85" s="18">
        <f t="shared" si="93"/>
        <v>121021.73786886441</v>
      </c>
      <c r="T85" s="18">
        <f t="shared" si="93"/>
        <v>123855.61047479787</v>
      </c>
      <c r="U85" s="18">
        <f t="shared" si="93"/>
        <v>126763.09175517075</v>
      </c>
      <c r="V85" s="18">
        <f t="shared" si="93"/>
        <v>129746.14967475735</v>
      </c>
      <c r="W85" s="18">
        <f t="shared" si="93"/>
        <v>132806.8052029355</v>
      </c>
      <c r="X85" s="18">
        <f t="shared" si="93"/>
        <v>135947.13374393707</v>
      </c>
      <c r="Y85" s="18">
        <f t="shared" si="93"/>
        <v>139169.26660570918</v>
      </c>
      <c r="Z85" s="18">
        <f t="shared" si="93"/>
        <v>142475.39250842881</v>
      </c>
      <c r="AA85" s="18">
        <f t="shared" si="93"/>
        <v>145867.759133741</v>
      </c>
      <c r="AB85" s="18">
        <f t="shared" si="93"/>
        <v>149348.67471582151</v>
      </c>
      <c r="AC85" s="18">
        <f t="shared" si="93"/>
        <v>152920.50967539084</v>
      </c>
      <c r="AD85" s="18">
        <f t="shared" si="93"/>
        <v>156585.69829784153</v>
      </c>
      <c r="AE85" s="18">
        <f t="shared" si="93"/>
        <v>160346.74045666854</v>
      </c>
      <c r="AF85" s="18">
        <f t="shared" si="93"/>
        <v>164206.20338342595</v>
      </c>
      <c r="AG85" s="18">
        <f t="shared" si="93"/>
        <v>168166.72348546647</v>
      </c>
      <c r="AH85" s="18">
        <f t="shared" si="93"/>
        <v>172231.00821275369</v>
      </c>
      <c r="AI85" s="18">
        <f t="shared" si="93"/>
        <v>176401.83797507201</v>
      </c>
      <c r="AJ85" s="18">
        <f t="shared" si="93"/>
        <v>180682.0681109947</v>
      </c>
      <c r="AK85" s="18">
        <f t="shared" si="93"/>
        <v>182659.66308749298</v>
      </c>
      <c r="AL85" s="18">
        <f t="shared" si="93"/>
        <v>184638.33244541811</v>
      </c>
      <c r="AM85" s="18">
        <f t="shared" si="93"/>
        <v>186618.0833831256</v>
      </c>
    </row>
    <row r="86" spans="1:39" s="103" customFormat="1" x14ac:dyDescent="0.25">
      <c r="B86" s="148"/>
      <c r="C86" s="149"/>
      <c r="D86" s="150"/>
      <c r="E86" s="103" t="str">
        <f>crashProbabilities!E$63</f>
        <v>P(IA|A)  - Montebello Blvd</v>
      </c>
      <c r="F86" s="103">
        <f>crashProbabilities!F$63</f>
        <v>0</v>
      </c>
      <c r="G86" s="103" t="str">
        <f>crashProbabilities!G$63</f>
        <v>pct</v>
      </c>
      <c r="H86" s="103">
        <f>crashProbabilities!H$63</f>
        <v>0</v>
      </c>
      <c r="I86" s="103">
        <f>crashProbabilities!I$63</f>
        <v>0</v>
      </c>
      <c r="J86" s="103">
        <f>crashProbabilities!J$63</f>
        <v>0.28416533615667333</v>
      </c>
      <c r="K86" s="103">
        <f>crashProbabilities!K$63</f>
        <v>0.28686378247842848</v>
      </c>
      <c r="L86" s="103">
        <f>crashProbabilities!L$63</f>
        <v>0.28684552521736456</v>
      </c>
      <c r="M86" s="103">
        <f>crashProbabilities!M$63</f>
        <v>0.28682819094634676</v>
      </c>
      <c r="N86" s="103">
        <f>crashProbabilities!N$63</f>
        <v>0.28681171128051802</v>
      </c>
      <c r="O86" s="103">
        <f>crashProbabilities!O$63</f>
        <v>0.2867964533944235</v>
      </c>
      <c r="P86" s="103">
        <f>crashProbabilities!P$63</f>
        <v>0.28678150917145456</v>
      </c>
      <c r="Q86" s="103">
        <f>crashProbabilities!Q$63</f>
        <v>0.28676687410023244</v>
      </c>
      <c r="R86" s="103">
        <f>crashProbabilities!R$63</f>
        <v>0.28675254364571384</v>
      </c>
      <c r="S86" s="103">
        <f>crashProbabilities!S$63</f>
        <v>0.28673851325410532</v>
      </c>
      <c r="T86" s="103">
        <f>crashProbabilities!T$63</f>
        <v>0.28672477835759247</v>
      </c>
      <c r="U86" s="103">
        <f>crashProbabilities!U$63</f>
        <v>0.28671133437888435</v>
      </c>
      <c r="V86" s="103">
        <f>crashProbabilities!V$63</f>
        <v>0.28669817673557441</v>
      </c>
      <c r="W86" s="103">
        <f>crashProbabilities!W$63</f>
        <v>0.28668530084431781</v>
      </c>
      <c r="X86" s="103">
        <f>crashProbabilities!X$63</f>
        <v>0.28667270212482859</v>
      </c>
      <c r="Y86" s="103">
        <f>crashProbabilities!Y$63</f>
        <v>0.28666037600369604</v>
      </c>
      <c r="Z86" s="103">
        <f>crashProbabilities!Z$63</f>
        <v>0.28664831791802498</v>
      </c>
      <c r="AA86" s="103">
        <f>crashProbabilities!AA$63</f>
        <v>0.28663652331890027</v>
      </c>
      <c r="AB86" s="103">
        <f>crashProbabilities!AB$63</f>
        <v>0.28662498767468003</v>
      </c>
      <c r="AC86" s="103">
        <f>crashProbabilities!AC$63</f>
        <v>0.28661370647411927</v>
      </c>
      <c r="AD86" s="103">
        <f>crashProbabilities!AD$63</f>
        <v>0.28660267522932759</v>
      </c>
      <c r="AE86" s="103">
        <f>crashProbabilities!AE$63</f>
        <v>0.28659188947856501</v>
      </c>
      <c r="AF86" s="103">
        <f>crashProbabilities!AF$63</f>
        <v>0.28658134478887815</v>
      </c>
      <c r="AG86" s="103">
        <f>crashProbabilities!AG$63</f>
        <v>0.2865710367585817</v>
      </c>
      <c r="AH86" s="103">
        <f>crashProbabilities!AH$63</f>
        <v>0.28656096101958861</v>
      </c>
      <c r="AI86" s="103">
        <f>crashProbabilities!AI$63</f>
        <v>0.28655111323959276</v>
      </c>
      <c r="AJ86" s="103">
        <f>crashProbabilities!AJ$63</f>
        <v>0.28654148912410848</v>
      </c>
      <c r="AK86" s="103">
        <f>crashProbabilities!AK$63</f>
        <v>0.28665921110195619</v>
      </c>
      <c r="AL86" s="103">
        <f>crashProbabilities!AL$63</f>
        <v>0.28676837510598918</v>
      </c>
      <c r="AM86" s="103">
        <f>crashProbabilities!AM$63</f>
        <v>0.28686991011953811</v>
      </c>
    </row>
    <row r="87" spans="1:39" s="80" customFormat="1" x14ac:dyDescent="0.25">
      <c r="B87" s="98"/>
      <c r="C87" s="99"/>
      <c r="D87" s="140"/>
      <c r="E87" s="80" t="s">
        <v>342</v>
      </c>
      <c r="F87" s="76"/>
      <c r="G87" s="18" t="s">
        <v>84</v>
      </c>
      <c r="H87" s="76"/>
      <c r="I87" s="76"/>
      <c r="J87" s="76">
        <f t="shared" ref="J87:AJ87" si="94">J86 * J85</f>
        <v>28438.577096382433</v>
      </c>
      <c r="K87" s="76">
        <f t="shared" si="94"/>
        <v>28747.299581145773</v>
      </c>
      <c r="L87" s="76">
        <f t="shared" si="94"/>
        <v>29479.417813019991</v>
      </c>
      <c r="M87" s="76">
        <f t="shared" si="94"/>
        <v>30211.800616576147</v>
      </c>
      <c r="N87" s="76">
        <f t="shared" si="94"/>
        <v>30944.449400999827</v>
      </c>
      <c r="O87" s="76">
        <f t="shared" si="94"/>
        <v>31657.955693269214</v>
      </c>
      <c r="P87" s="76">
        <f t="shared" si="94"/>
        <v>32389.923418958697</v>
      </c>
      <c r="Q87" s="76">
        <f t="shared" si="94"/>
        <v>33140.845703346189</v>
      </c>
      <c r="R87" s="76">
        <f t="shared" si="94"/>
        <v>33911.228947785195</v>
      </c>
      <c r="S87" s="76">
        <f t="shared" si="94"/>
        <v>34701.593187946237</v>
      </c>
      <c r="T87" s="76">
        <f t="shared" si="94"/>
        <v>35512.472461730729</v>
      </c>
      <c r="U87" s="76">
        <f t="shared" si="94"/>
        <v>36344.415187117957</v>
      </c>
      <c r="V87" s="76">
        <f t="shared" si="94"/>
        <v>37197.984550213871</v>
      </c>
      <c r="W87" s="76">
        <f t="shared" si="94"/>
        <v>38073.758903776274</v>
      </c>
      <c r="X87" s="76">
        <f t="shared" si="94"/>
        <v>38972.332176499905</v>
      </c>
      <c r="Y87" s="76">
        <f t="shared" si="94"/>
        <v>39894.314293351214</v>
      </c>
      <c r="Z87" s="76">
        <f t="shared" si="94"/>
        <v>40840.331607251494</v>
      </c>
      <c r="AA87" s="76">
        <f t="shared" si="94"/>
        <v>41811.02734241428</v>
      </c>
      <c r="AB87" s="76">
        <f t="shared" si="94"/>
        <v>42807.062049652137</v>
      </c>
      <c r="AC87" s="76">
        <f t="shared" si="94"/>
        <v>43829.114073975186</v>
      </c>
      <c r="AD87" s="76">
        <f t="shared" si="94"/>
        <v>44877.880034813752</v>
      </c>
      <c r="AE87" s="76">
        <f t="shared" si="94"/>
        <v>45954.075319205702</v>
      </c>
      <c r="AF87" s="76">
        <f t="shared" si="94"/>
        <v>47058.434588298238</v>
      </c>
      <c r="AG87" s="76">
        <f t="shared" si="94"/>
        <v>48191.71229752386</v>
      </c>
      <c r="AH87" s="76">
        <f t="shared" si="94"/>
        <v>49354.683230819355</v>
      </c>
      <c r="AI87" s="76">
        <f t="shared" si="94"/>
        <v>50548.14304926715</v>
      </c>
      <c r="AJ87" s="76">
        <f t="shared" si="94"/>
        <v>51772.908854548019</v>
      </c>
      <c r="AK87" s="76">
        <f t="shared" ref="AK87:AM87" si="95">AK86 * AK85</f>
        <v>52361.07492080985</v>
      </c>
      <c r="AL87" s="76">
        <f t="shared" si="95"/>
        <v>52948.434577651991</v>
      </c>
      <c r="AM87" s="76">
        <f t="shared" si="95"/>
        <v>53535.112806797712</v>
      </c>
    </row>
    <row r="88" spans="1:39" s="77" customFormat="1" x14ac:dyDescent="0.25">
      <c r="B88" s="156"/>
      <c r="C88" s="155"/>
      <c r="D88" s="151"/>
      <c r="F88" s="61"/>
    </row>
    <row r="89" spans="1:39" s="80" customFormat="1" x14ac:dyDescent="0.25">
      <c r="B89" s="98"/>
      <c r="C89" s="99"/>
      <c r="D89" s="140" t="s">
        <v>108</v>
      </c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</row>
    <row r="90" spans="1:39" s="18" customFormat="1" x14ac:dyDescent="0.25">
      <c r="A90" s="42"/>
      <c r="B90" s="42"/>
      <c r="C90" s="43"/>
      <c r="D90" s="133"/>
      <c r="E90" s="18" t="str">
        <f>E$39</f>
        <v>PDO Crash Cost - Montebello Blvd - No build - Value of Time</v>
      </c>
      <c r="F90" s="18">
        <f t="shared" ref="F90:AM90" si="96">F$39</f>
        <v>0</v>
      </c>
      <c r="G90" s="18" t="str">
        <f t="shared" si="96"/>
        <v>$</v>
      </c>
      <c r="H90" s="18">
        <f t="shared" si="96"/>
        <v>0</v>
      </c>
      <c r="I90" s="18">
        <f t="shared" si="96"/>
        <v>0</v>
      </c>
      <c r="J90" s="18">
        <f t="shared" si="96"/>
        <v>100077.57272935973</v>
      </c>
      <c r="K90" s="18">
        <f t="shared" si="96"/>
        <v>100212.3702503557</v>
      </c>
      <c r="L90" s="18">
        <f t="shared" si="96"/>
        <v>102771.0569676177</v>
      </c>
      <c r="M90" s="18">
        <f t="shared" si="96"/>
        <v>105330.65287933109</v>
      </c>
      <c r="N90" s="18">
        <f t="shared" si="96"/>
        <v>107891.16407709869</v>
      </c>
      <c r="O90" s="18">
        <f t="shared" si="96"/>
        <v>110384.75308385656</v>
      </c>
      <c r="P90" s="18">
        <f t="shared" si="96"/>
        <v>112942.8585285606</v>
      </c>
      <c r="Q90" s="18">
        <f t="shared" si="96"/>
        <v>115567.20352491832</v>
      </c>
      <c r="R90" s="18">
        <f t="shared" si="96"/>
        <v>118259.5575845455</v>
      </c>
      <c r="S90" s="18">
        <f t="shared" si="96"/>
        <v>121021.73786886441</v>
      </c>
      <c r="T90" s="18">
        <f t="shared" si="96"/>
        <v>123855.61047479787</v>
      </c>
      <c r="U90" s="18">
        <f t="shared" si="96"/>
        <v>126763.09175517075</v>
      </c>
      <c r="V90" s="18">
        <f t="shared" si="96"/>
        <v>129746.14967475735</v>
      </c>
      <c r="W90" s="18">
        <f t="shared" si="96"/>
        <v>132806.8052029355</v>
      </c>
      <c r="X90" s="18">
        <f t="shared" si="96"/>
        <v>135947.13374393707</v>
      </c>
      <c r="Y90" s="18">
        <f t="shared" si="96"/>
        <v>139169.26660570918</v>
      </c>
      <c r="Z90" s="18">
        <f t="shared" si="96"/>
        <v>142475.39250842881</v>
      </c>
      <c r="AA90" s="18">
        <f t="shared" si="96"/>
        <v>145867.759133741</v>
      </c>
      <c r="AB90" s="18">
        <f t="shared" si="96"/>
        <v>149348.67471582151</v>
      </c>
      <c r="AC90" s="18">
        <f t="shared" si="96"/>
        <v>152920.50967539084</v>
      </c>
      <c r="AD90" s="18">
        <f t="shared" si="96"/>
        <v>156585.69829784153</v>
      </c>
      <c r="AE90" s="18">
        <f t="shared" si="96"/>
        <v>160346.74045666854</v>
      </c>
      <c r="AF90" s="18">
        <f t="shared" si="96"/>
        <v>164206.20338342595</v>
      </c>
      <c r="AG90" s="18">
        <f t="shared" si="96"/>
        <v>168166.72348546647</v>
      </c>
      <c r="AH90" s="18">
        <f t="shared" si="96"/>
        <v>172231.00821275369</v>
      </c>
      <c r="AI90" s="18">
        <f t="shared" si="96"/>
        <v>176401.83797507201</v>
      </c>
      <c r="AJ90" s="18">
        <f t="shared" si="96"/>
        <v>180682.0681109947</v>
      </c>
      <c r="AK90" s="18">
        <f t="shared" si="96"/>
        <v>182659.66308749298</v>
      </c>
      <c r="AL90" s="18">
        <f t="shared" si="96"/>
        <v>184638.33244541811</v>
      </c>
      <c r="AM90" s="18">
        <f t="shared" si="96"/>
        <v>186618.0833831256</v>
      </c>
    </row>
    <row r="91" spans="1:39" s="103" customFormat="1" x14ac:dyDescent="0.25">
      <c r="B91" s="148"/>
      <c r="C91" s="149"/>
      <c r="D91" s="150"/>
      <c r="E91" s="103" t="str">
        <f>crashProbabilities!E$56</f>
        <v>P(FA|A) - Montebello Blvd</v>
      </c>
      <c r="F91" s="103">
        <f>crashProbabilities!F$56</f>
        <v>0</v>
      </c>
      <c r="G91" s="103" t="str">
        <f>crashProbabilities!G$56</f>
        <v>pct</v>
      </c>
      <c r="H91" s="103">
        <f>crashProbabilities!H$56</f>
        <v>0</v>
      </c>
      <c r="I91" s="103">
        <f>crashProbabilities!I$56</f>
        <v>0</v>
      </c>
      <c r="J91" s="103">
        <f>crashProbabilities!J$56</f>
        <v>0.16088349869022095</v>
      </c>
      <c r="K91" s="103">
        <f>crashProbabilities!K$56</f>
        <v>0.15291521210358752</v>
      </c>
      <c r="L91" s="103">
        <f>crashProbabilities!L$56</f>
        <v>0.15296912427047821</v>
      </c>
      <c r="M91" s="103">
        <f>crashProbabilities!M$56</f>
        <v>0.15302031092486035</v>
      </c>
      <c r="N91" s="103">
        <f>crashProbabilities!N$56</f>
        <v>0.15306897400150432</v>
      </c>
      <c r="O91" s="103">
        <f>crashProbabilities!O$56</f>
        <v>0.15311402926464873</v>
      </c>
      <c r="P91" s="103">
        <f>crashProbabilities!P$56</f>
        <v>0.15315815830678334</v>
      </c>
      <c r="Q91" s="103">
        <f>crashProbabilities!Q$56</f>
        <v>0.15320137444963319</v>
      </c>
      <c r="R91" s="103">
        <f>crashProbabilities!R$56</f>
        <v>0.15324369108480226</v>
      </c>
      <c r="S91" s="103">
        <f>crashProbabilities!S$56</f>
        <v>0.15328512165926209</v>
      </c>
      <c r="T91" s="103">
        <f>crashProbabilities!T$56</f>
        <v>0.15332567966138724</v>
      </c>
      <c r="U91" s="103">
        <f>crashProbabilities!U$56</f>
        <v>0.15336537860753527</v>
      </c>
      <c r="V91" s="103">
        <f>crashProbabilities!V$56</f>
        <v>0.15340423202917031</v>
      </c>
      <c r="W91" s="103">
        <f>crashProbabilities!W$56</f>
        <v>0.15344225346052628</v>
      </c>
      <c r="X91" s="103">
        <f>crashProbabilities!X$56</f>
        <v>0.15347945642680558</v>
      </c>
      <c r="Y91" s="103">
        <f>crashProbabilities!Y$56</f>
        <v>0.15351585443290777</v>
      </c>
      <c r="Z91" s="103">
        <f>crashProbabilities!Z$56</f>
        <v>0.1535514609526813</v>
      </c>
      <c r="AA91" s="103">
        <f>crashProbabilities!AA$56</f>
        <v>0.15358628941869246</v>
      </c>
      <c r="AB91" s="103">
        <f>crashProbabilities!AB$56</f>
        <v>0.1536203532125012</v>
      </c>
      <c r="AC91" s="103">
        <f>crashProbabilities!AC$56</f>
        <v>0.15365366565543739</v>
      </c>
      <c r="AD91" s="103">
        <f>crashProbabilities!AD$56</f>
        <v>0.15368623999986608</v>
      </c>
      <c r="AE91" s="103">
        <f>crashProbabilities!AE$56</f>
        <v>0.15371808942093307</v>
      </c>
      <c r="AF91" s="103">
        <f>crashProbabilities!AF$56</f>
        <v>0.1537492270087793</v>
      </c>
      <c r="AG91" s="103">
        <f>crashProbabilities!AG$56</f>
        <v>0.1537796657612138</v>
      </c>
      <c r="AH91" s="103">
        <f>crashProbabilities!AH$56</f>
        <v>0.15380941857683278</v>
      </c>
      <c r="AI91" s="103">
        <f>crashProbabilities!AI$56</f>
        <v>0.15383849824857448</v>
      </c>
      <c r="AJ91" s="103">
        <f>crashProbabilities!AJ$56</f>
        <v>0.15386691745769623</v>
      </c>
      <c r="AK91" s="103">
        <f>crashProbabilities!AK$56</f>
        <v>0.15351929429044128</v>
      </c>
      <c r="AL91" s="103">
        <f>crashProbabilities!AL$56</f>
        <v>0.15319694210501281</v>
      </c>
      <c r="AM91" s="103">
        <f>crashProbabilities!AM$56</f>
        <v>0.15289711769123338</v>
      </c>
    </row>
    <row r="92" spans="1:39" s="103" customFormat="1" x14ac:dyDescent="0.25">
      <c r="B92" s="148"/>
      <c r="C92" s="149"/>
      <c r="D92" s="150"/>
      <c r="E92" s="103" t="str">
        <f>crashProbabilities!E$63</f>
        <v>P(IA|A)  - Montebello Blvd</v>
      </c>
      <c r="F92" s="103">
        <f>crashProbabilities!F$63</f>
        <v>0</v>
      </c>
      <c r="G92" s="103" t="str">
        <f>crashProbabilities!G$63</f>
        <v>pct</v>
      </c>
      <c r="H92" s="103">
        <f>crashProbabilities!H$63</f>
        <v>0</v>
      </c>
      <c r="I92" s="103">
        <f>crashProbabilities!I$63</f>
        <v>0</v>
      </c>
      <c r="J92" s="103">
        <f>crashProbabilities!J$63</f>
        <v>0.28416533615667333</v>
      </c>
      <c r="K92" s="103">
        <f>crashProbabilities!K$63</f>
        <v>0.28686378247842848</v>
      </c>
      <c r="L92" s="103">
        <f>crashProbabilities!L$63</f>
        <v>0.28684552521736456</v>
      </c>
      <c r="M92" s="103">
        <f>crashProbabilities!M$63</f>
        <v>0.28682819094634676</v>
      </c>
      <c r="N92" s="103">
        <f>crashProbabilities!N$63</f>
        <v>0.28681171128051802</v>
      </c>
      <c r="O92" s="103">
        <f>crashProbabilities!O$63</f>
        <v>0.2867964533944235</v>
      </c>
      <c r="P92" s="103">
        <f>crashProbabilities!P$63</f>
        <v>0.28678150917145456</v>
      </c>
      <c r="Q92" s="103">
        <f>crashProbabilities!Q$63</f>
        <v>0.28676687410023244</v>
      </c>
      <c r="R92" s="103">
        <f>crashProbabilities!R$63</f>
        <v>0.28675254364571384</v>
      </c>
      <c r="S92" s="103">
        <f>crashProbabilities!S$63</f>
        <v>0.28673851325410532</v>
      </c>
      <c r="T92" s="103">
        <f>crashProbabilities!T$63</f>
        <v>0.28672477835759247</v>
      </c>
      <c r="U92" s="103">
        <f>crashProbabilities!U$63</f>
        <v>0.28671133437888435</v>
      </c>
      <c r="V92" s="103">
        <f>crashProbabilities!V$63</f>
        <v>0.28669817673557441</v>
      </c>
      <c r="W92" s="103">
        <f>crashProbabilities!W$63</f>
        <v>0.28668530084431781</v>
      </c>
      <c r="X92" s="103">
        <f>crashProbabilities!X$63</f>
        <v>0.28667270212482859</v>
      </c>
      <c r="Y92" s="103">
        <f>crashProbabilities!Y$63</f>
        <v>0.28666037600369604</v>
      </c>
      <c r="Z92" s="103">
        <f>crashProbabilities!Z$63</f>
        <v>0.28664831791802498</v>
      </c>
      <c r="AA92" s="103">
        <f>crashProbabilities!AA$63</f>
        <v>0.28663652331890027</v>
      </c>
      <c r="AB92" s="103">
        <f>crashProbabilities!AB$63</f>
        <v>0.28662498767468003</v>
      </c>
      <c r="AC92" s="103">
        <f>crashProbabilities!AC$63</f>
        <v>0.28661370647411927</v>
      </c>
      <c r="AD92" s="103">
        <f>crashProbabilities!AD$63</f>
        <v>0.28660267522932759</v>
      </c>
      <c r="AE92" s="103">
        <f>crashProbabilities!AE$63</f>
        <v>0.28659188947856501</v>
      </c>
      <c r="AF92" s="103">
        <f>crashProbabilities!AF$63</f>
        <v>0.28658134478887815</v>
      </c>
      <c r="AG92" s="103">
        <f>crashProbabilities!AG$63</f>
        <v>0.2865710367585817</v>
      </c>
      <c r="AH92" s="103">
        <f>crashProbabilities!AH$63</f>
        <v>0.28656096101958861</v>
      </c>
      <c r="AI92" s="103">
        <f>crashProbabilities!AI$63</f>
        <v>0.28655111323959276</v>
      </c>
      <c r="AJ92" s="103">
        <f>crashProbabilities!AJ$63</f>
        <v>0.28654148912410848</v>
      </c>
      <c r="AK92" s="103">
        <f>crashProbabilities!AK$63</f>
        <v>0.28665921110195619</v>
      </c>
      <c r="AL92" s="103">
        <f>crashProbabilities!AL$63</f>
        <v>0.28676837510598918</v>
      </c>
      <c r="AM92" s="103">
        <f>crashProbabilities!AM$63</f>
        <v>0.28686991011953811</v>
      </c>
    </row>
    <row r="93" spans="1:39" s="18" customFormat="1" x14ac:dyDescent="0.25">
      <c r="B93" s="42"/>
      <c r="C93" s="43"/>
      <c r="D93" s="133"/>
      <c r="E93" s="18" t="s">
        <v>341</v>
      </c>
      <c r="G93" s="18" t="s">
        <v>84</v>
      </c>
      <c r="J93" s="18">
        <f t="shared" ref="J93:AJ93" si="97">J90 * (1 -J91 - J92)</f>
        <v>55538.165591852849</v>
      </c>
      <c r="K93" s="18">
        <f t="shared" si="97"/>
        <v>56141.074816973545</v>
      </c>
      <c r="L93" s="18">
        <f t="shared" si="97"/>
        <v>57570.8405699098</v>
      </c>
      <c r="M93" s="18">
        <f t="shared" si="97"/>
        <v>59001.123009241164</v>
      </c>
      <c r="N93" s="18">
        <f t="shared" si="97"/>
        <v>60431.924886989407</v>
      </c>
      <c r="O93" s="18">
        <f t="shared" si="97"/>
        <v>61825.343076534715</v>
      </c>
      <c r="P93" s="18">
        <f t="shared" si="97"/>
        <v>63254.814903463986</v>
      </c>
      <c r="Q93" s="18">
        <f t="shared" si="97"/>
        <v>64721.303400254139</v>
      </c>
      <c r="R93" s="18">
        <f t="shared" si="97"/>
        <v>66225.79752644882</v>
      </c>
      <c r="S93" s="18">
        <f t="shared" si="97"/>
        <v>67769.312868273963</v>
      </c>
      <c r="T93" s="18">
        <f t="shared" si="97"/>
        <v>69352.892357142729</v>
      </c>
      <c r="U93" s="18">
        <f t="shared" si="97"/>
        <v>70977.607007559302</v>
      </c>
      <c r="V93" s="18">
        <f t="shared" si="97"/>
        <v>72644.556674945547</v>
      </c>
      <c r="W93" s="18">
        <f t="shared" si="97"/>
        <v>74354.870833927649</v>
      </c>
      <c r="X93" s="18">
        <f t="shared" si="97"/>
        <v>76109.709377635474</v>
      </c>
      <c r="Y93" s="18">
        <f t="shared" si="97"/>
        <v>77910.263438581373</v>
      </c>
      <c r="Z93" s="18">
        <f t="shared" si="97"/>
        <v>79757.756231701351</v>
      </c>
      <c r="AA93" s="18">
        <f t="shared" si="97"/>
        <v>81653.443920155856</v>
      </c>
      <c r="AB93" s="18">
        <f t="shared" si="97"/>
        <v>83598.616504505917</v>
      </c>
      <c r="AC93" s="18">
        <f t="shared" si="97"/>
        <v>85594.598735894062</v>
      </c>
      <c r="AD93" s="18">
        <f t="shared" si="97"/>
        <v>87642.751053879081</v>
      </c>
      <c r="AE93" s="18">
        <f t="shared" si="97"/>
        <v>89744.470549589503</v>
      </c>
      <c r="AF93" s="18">
        <f t="shared" si="97"/>
        <v>91901.191954879585</v>
      </c>
      <c r="AG93" s="18">
        <f t="shared" si="97"/>
        <v>94114.388658189127</v>
      </c>
      <c r="AH93" s="18">
        <f t="shared" si="97"/>
        <v>96385.573747828967</v>
      </c>
      <c r="AI93" s="18">
        <f t="shared" si="97"/>
        <v>98716.301083431405</v>
      </c>
      <c r="AJ93" s="18">
        <f t="shared" si="97"/>
        <v>101108.16639632641</v>
      </c>
      <c r="AK93" s="18">
        <f t="shared" ref="AK93:AM93" si="98">AK90 * (1 -AK91 - AK92)</f>
        <v>102256.80559416146</v>
      </c>
      <c r="AL93" s="18">
        <f t="shared" si="98"/>
        <v>103403.8699417593</v>
      </c>
      <c r="AM93" s="18">
        <f t="shared" si="98"/>
        <v>104549.60351798573</v>
      </c>
    </row>
    <row r="94" spans="1:39" s="80" customFormat="1" x14ac:dyDescent="0.25">
      <c r="B94" s="98"/>
      <c r="C94" s="99"/>
      <c r="D94" s="140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</row>
    <row r="95" spans="1:39" s="80" customFormat="1" x14ac:dyDescent="0.25">
      <c r="B95" s="98"/>
      <c r="C95" s="99"/>
      <c r="D95" s="140" t="s">
        <v>12</v>
      </c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</row>
    <row r="96" spans="1:39" s="18" customFormat="1" x14ac:dyDescent="0.25">
      <c r="B96" s="42"/>
      <c r="C96" s="43"/>
      <c r="D96" s="133"/>
      <c r="E96" s="18" t="str">
        <f>E82</f>
        <v>Expected Fatality Cost of a Given Crash - Value of Time</v>
      </c>
      <c r="F96" s="18">
        <f t="shared" ref="F96:AJ96" si="99">F82</f>
        <v>0</v>
      </c>
      <c r="G96" s="18" t="str">
        <f t="shared" si="99"/>
        <v>$</v>
      </c>
      <c r="H96" s="18">
        <f t="shared" si="99"/>
        <v>0</v>
      </c>
      <c r="I96" s="18">
        <f t="shared" si="99"/>
        <v>0</v>
      </c>
      <c r="J96" s="18">
        <f t="shared" si="99"/>
        <v>195661.90259802874</v>
      </c>
      <c r="K96" s="18">
        <f t="shared" si="99"/>
        <v>186097.24976306027</v>
      </c>
      <c r="L96" s="18">
        <f t="shared" si="99"/>
        <v>191356.62125197932</v>
      </c>
      <c r="M96" s="18">
        <f t="shared" si="99"/>
        <v>196617.00312943698</v>
      </c>
      <c r="N96" s="18">
        <f t="shared" si="99"/>
        <v>201878.39061903284</v>
      </c>
      <c r="O96" s="18">
        <f t="shared" si="99"/>
        <v>206997.06375922213</v>
      </c>
      <c r="P96" s="18">
        <f t="shared" si="99"/>
        <v>212251.43640830182</v>
      </c>
      <c r="Q96" s="18">
        <f t="shared" si="99"/>
        <v>217645.15057402648</v>
      </c>
      <c r="R96" s="18">
        <f t="shared" si="99"/>
        <v>223181.94653225204</v>
      </c>
      <c r="S96" s="18">
        <f t="shared" si="99"/>
        <v>228865.66548056284</v>
      </c>
      <c r="T96" s="18">
        <f t="shared" si="99"/>
        <v>234700.25226343574</v>
      </c>
      <c r="U96" s="18">
        <f t="shared" si="99"/>
        <v>240689.75817087293</v>
      </c>
      <c r="V96" s="18">
        <f t="shared" si="99"/>
        <v>246838.34381249166</v>
      </c>
      <c r="W96" s="18">
        <f t="shared" si="99"/>
        <v>253150.28206911092</v>
      </c>
      <c r="X96" s="18">
        <f t="shared" si="99"/>
        <v>259629.96112392863</v>
      </c>
      <c r="Y96" s="18">
        <f t="shared" si="99"/>
        <v>266281.88757544418</v>
      </c>
      <c r="Z96" s="18">
        <f t="shared" si="99"/>
        <v>273110.68963433226</v>
      </c>
      <c r="AA96" s="18">
        <f t="shared" si="99"/>
        <v>280121.12040654343</v>
      </c>
      <c r="AB96" s="18">
        <f t="shared" si="99"/>
        <v>287318.06126495579</v>
      </c>
      <c r="AC96" s="18">
        <f t="shared" si="99"/>
        <v>294706.52531197888</v>
      </c>
      <c r="AD96" s="18">
        <f t="shared" si="99"/>
        <v>302291.6609355621</v>
      </c>
      <c r="AE96" s="18">
        <f t="shared" si="99"/>
        <v>310078.75546113838</v>
      </c>
      <c r="AF96" s="18">
        <f t="shared" si="99"/>
        <v>318073.23890209181</v>
      </c>
      <c r="AG96" s="18">
        <f t="shared" si="99"/>
        <v>326280.68781141634</v>
      </c>
      <c r="AH96" s="18">
        <f t="shared" si="99"/>
        <v>334706.82923729741</v>
      </c>
      <c r="AI96" s="18">
        <f t="shared" si="99"/>
        <v>343357.54478542914</v>
      </c>
      <c r="AJ96" s="18">
        <f t="shared" si="99"/>
        <v>352238.874790948</v>
      </c>
      <c r="AK96" s="18">
        <f t="shared" ref="AK96:AM96" si="100">AK82</f>
        <v>355407.44909787766</v>
      </c>
      <c r="AL96" s="18">
        <f t="shared" si="100"/>
        <v>358618.23377623991</v>
      </c>
      <c r="AM96" s="18">
        <f t="shared" si="100"/>
        <v>361866.69499227789</v>
      </c>
    </row>
    <row r="97" spans="1:39" s="18" customFormat="1" x14ac:dyDescent="0.25">
      <c r="B97" s="42"/>
      <c r="C97" s="43"/>
      <c r="D97" s="133"/>
      <c r="E97" s="18" t="str">
        <f>E87</f>
        <v>Expected Injury Cost of a Given Crash - Value of Time</v>
      </c>
      <c r="F97" s="18">
        <f t="shared" ref="F97:AJ97" si="101">F87</f>
        <v>0</v>
      </c>
      <c r="G97" s="18" t="str">
        <f t="shared" si="101"/>
        <v>$</v>
      </c>
      <c r="H97" s="18">
        <f t="shared" si="101"/>
        <v>0</v>
      </c>
      <c r="I97" s="18">
        <f t="shared" si="101"/>
        <v>0</v>
      </c>
      <c r="J97" s="18">
        <f t="shared" si="101"/>
        <v>28438.577096382433</v>
      </c>
      <c r="K97" s="18">
        <f t="shared" si="101"/>
        <v>28747.299581145773</v>
      </c>
      <c r="L97" s="18">
        <f t="shared" si="101"/>
        <v>29479.417813019991</v>
      </c>
      <c r="M97" s="18">
        <f t="shared" si="101"/>
        <v>30211.800616576147</v>
      </c>
      <c r="N97" s="18">
        <f t="shared" si="101"/>
        <v>30944.449400999827</v>
      </c>
      <c r="O97" s="18">
        <f t="shared" si="101"/>
        <v>31657.955693269214</v>
      </c>
      <c r="P97" s="18">
        <f t="shared" si="101"/>
        <v>32389.923418958697</v>
      </c>
      <c r="Q97" s="18">
        <f t="shared" si="101"/>
        <v>33140.845703346189</v>
      </c>
      <c r="R97" s="18">
        <f t="shared" si="101"/>
        <v>33911.228947785195</v>
      </c>
      <c r="S97" s="18">
        <f t="shared" si="101"/>
        <v>34701.593187946237</v>
      </c>
      <c r="T97" s="18">
        <f t="shared" si="101"/>
        <v>35512.472461730729</v>
      </c>
      <c r="U97" s="18">
        <f t="shared" si="101"/>
        <v>36344.415187117957</v>
      </c>
      <c r="V97" s="18">
        <f t="shared" si="101"/>
        <v>37197.984550213871</v>
      </c>
      <c r="W97" s="18">
        <f t="shared" si="101"/>
        <v>38073.758903776274</v>
      </c>
      <c r="X97" s="18">
        <f t="shared" si="101"/>
        <v>38972.332176499905</v>
      </c>
      <c r="Y97" s="18">
        <f t="shared" si="101"/>
        <v>39894.314293351214</v>
      </c>
      <c r="Z97" s="18">
        <f t="shared" si="101"/>
        <v>40840.331607251494</v>
      </c>
      <c r="AA97" s="18">
        <f t="shared" si="101"/>
        <v>41811.02734241428</v>
      </c>
      <c r="AB97" s="18">
        <f t="shared" si="101"/>
        <v>42807.062049652137</v>
      </c>
      <c r="AC97" s="18">
        <f t="shared" si="101"/>
        <v>43829.114073975186</v>
      </c>
      <c r="AD97" s="18">
        <f t="shared" si="101"/>
        <v>44877.880034813752</v>
      </c>
      <c r="AE97" s="18">
        <f t="shared" si="101"/>
        <v>45954.075319205702</v>
      </c>
      <c r="AF97" s="18">
        <f t="shared" si="101"/>
        <v>47058.434588298238</v>
      </c>
      <c r="AG97" s="18">
        <f t="shared" si="101"/>
        <v>48191.71229752386</v>
      </c>
      <c r="AH97" s="18">
        <f t="shared" si="101"/>
        <v>49354.683230819355</v>
      </c>
      <c r="AI97" s="18">
        <f t="shared" si="101"/>
        <v>50548.14304926715</v>
      </c>
      <c r="AJ97" s="18">
        <f t="shared" si="101"/>
        <v>51772.908854548019</v>
      </c>
      <c r="AK97" s="18">
        <f t="shared" ref="AK97:AM97" si="102">AK87</f>
        <v>52361.07492080985</v>
      </c>
      <c r="AL97" s="18">
        <f t="shared" si="102"/>
        <v>52948.434577651991</v>
      </c>
      <c r="AM97" s="18">
        <f t="shared" si="102"/>
        <v>53535.112806797712</v>
      </c>
    </row>
    <row r="98" spans="1:39" s="18" customFormat="1" x14ac:dyDescent="0.25">
      <c r="B98" s="42"/>
      <c r="C98" s="43"/>
      <c r="D98" s="133"/>
      <c r="E98" s="18" t="str">
        <f>E93</f>
        <v>Expected PDO Cost of a Given Crash - Value of Time</v>
      </c>
      <c r="F98" s="18">
        <f t="shared" ref="F98:AJ98" si="103">F93</f>
        <v>0</v>
      </c>
      <c r="G98" s="18" t="str">
        <f t="shared" si="103"/>
        <v>$</v>
      </c>
      <c r="H98" s="18">
        <f t="shared" si="103"/>
        <v>0</v>
      </c>
      <c r="I98" s="18">
        <f t="shared" si="103"/>
        <v>0</v>
      </c>
      <c r="J98" s="18">
        <f t="shared" si="103"/>
        <v>55538.165591852849</v>
      </c>
      <c r="K98" s="18">
        <f t="shared" si="103"/>
        <v>56141.074816973545</v>
      </c>
      <c r="L98" s="18">
        <f t="shared" si="103"/>
        <v>57570.8405699098</v>
      </c>
      <c r="M98" s="18">
        <f t="shared" si="103"/>
        <v>59001.123009241164</v>
      </c>
      <c r="N98" s="18">
        <f t="shared" si="103"/>
        <v>60431.924886989407</v>
      </c>
      <c r="O98" s="18">
        <f t="shared" si="103"/>
        <v>61825.343076534715</v>
      </c>
      <c r="P98" s="18">
        <f t="shared" si="103"/>
        <v>63254.814903463986</v>
      </c>
      <c r="Q98" s="18">
        <f t="shared" si="103"/>
        <v>64721.303400254139</v>
      </c>
      <c r="R98" s="18">
        <f t="shared" si="103"/>
        <v>66225.79752644882</v>
      </c>
      <c r="S98" s="18">
        <f t="shared" si="103"/>
        <v>67769.312868273963</v>
      </c>
      <c r="T98" s="18">
        <f t="shared" si="103"/>
        <v>69352.892357142729</v>
      </c>
      <c r="U98" s="18">
        <f t="shared" si="103"/>
        <v>70977.607007559302</v>
      </c>
      <c r="V98" s="18">
        <f t="shared" si="103"/>
        <v>72644.556674945547</v>
      </c>
      <c r="W98" s="18">
        <f t="shared" si="103"/>
        <v>74354.870833927649</v>
      </c>
      <c r="X98" s="18">
        <f t="shared" si="103"/>
        <v>76109.709377635474</v>
      </c>
      <c r="Y98" s="18">
        <f t="shared" si="103"/>
        <v>77910.263438581373</v>
      </c>
      <c r="Z98" s="18">
        <f t="shared" si="103"/>
        <v>79757.756231701351</v>
      </c>
      <c r="AA98" s="18">
        <f t="shared" si="103"/>
        <v>81653.443920155856</v>
      </c>
      <c r="AB98" s="18">
        <f t="shared" si="103"/>
        <v>83598.616504505917</v>
      </c>
      <c r="AC98" s="18">
        <f t="shared" si="103"/>
        <v>85594.598735894062</v>
      </c>
      <c r="AD98" s="18">
        <f t="shared" si="103"/>
        <v>87642.751053879081</v>
      </c>
      <c r="AE98" s="18">
        <f t="shared" si="103"/>
        <v>89744.470549589503</v>
      </c>
      <c r="AF98" s="18">
        <f t="shared" si="103"/>
        <v>91901.191954879585</v>
      </c>
      <c r="AG98" s="18">
        <f t="shared" si="103"/>
        <v>94114.388658189127</v>
      </c>
      <c r="AH98" s="18">
        <f t="shared" si="103"/>
        <v>96385.573747828967</v>
      </c>
      <c r="AI98" s="18">
        <f t="shared" si="103"/>
        <v>98716.301083431405</v>
      </c>
      <c r="AJ98" s="18">
        <f t="shared" si="103"/>
        <v>101108.16639632641</v>
      </c>
      <c r="AK98" s="18">
        <f t="shared" ref="AK98:AM98" si="104">AK93</f>
        <v>102256.80559416146</v>
      </c>
      <c r="AL98" s="18">
        <f t="shared" si="104"/>
        <v>103403.8699417593</v>
      </c>
      <c r="AM98" s="18">
        <f t="shared" si="104"/>
        <v>104549.60351798573</v>
      </c>
    </row>
    <row r="99" spans="1:39" s="18" customFormat="1" x14ac:dyDescent="0.25">
      <c r="B99" s="42"/>
      <c r="C99" s="43"/>
      <c r="D99" s="133"/>
      <c r="E99" s="18" t="s">
        <v>344</v>
      </c>
      <c r="G99" s="18" t="s">
        <v>84</v>
      </c>
      <c r="J99" s="18">
        <f t="shared" ref="J99:AJ99" si="105">SUM(J96:J98)</f>
        <v>279638.64528626401</v>
      </c>
      <c r="K99" s="18">
        <f t="shared" si="105"/>
        <v>270985.62416117958</v>
      </c>
      <c r="L99" s="18">
        <f t="shared" si="105"/>
        <v>278406.8796349091</v>
      </c>
      <c r="M99" s="18">
        <f t="shared" si="105"/>
        <v>285829.92675525433</v>
      </c>
      <c r="N99" s="18">
        <f t="shared" si="105"/>
        <v>293254.76490702207</v>
      </c>
      <c r="O99" s="18">
        <f t="shared" si="105"/>
        <v>300480.36252902605</v>
      </c>
      <c r="P99" s="18">
        <f t="shared" si="105"/>
        <v>307896.17473072448</v>
      </c>
      <c r="Q99" s="18">
        <f t="shared" si="105"/>
        <v>315507.29967762681</v>
      </c>
      <c r="R99" s="18">
        <f t="shared" si="105"/>
        <v>323318.97300648608</v>
      </c>
      <c r="S99" s="18">
        <f t="shared" si="105"/>
        <v>331336.57153678301</v>
      </c>
      <c r="T99" s="18">
        <f t="shared" si="105"/>
        <v>339565.61708230921</v>
      </c>
      <c r="U99" s="18">
        <f t="shared" si="105"/>
        <v>348011.78036555019</v>
      </c>
      <c r="V99" s="18">
        <f t="shared" si="105"/>
        <v>356680.88503765105</v>
      </c>
      <c r="W99" s="18">
        <f t="shared" si="105"/>
        <v>365578.91180681484</v>
      </c>
      <c r="X99" s="18">
        <f t="shared" si="105"/>
        <v>374712.00267806405</v>
      </c>
      <c r="Y99" s="18">
        <f t="shared" si="105"/>
        <v>384086.46530737675</v>
      </c>
      <c r="Z99" s="18">
        <f t="shared" si="105"/>
        <v>393708.7774732851</v>
      </c>
      <c r="AA99" s="18">
        <f t="shared" si="105"/>
        <v>403585.59166911361</v>
      </c>
      <c r="AB99" s="18">
        <f t="shared" si="105"/>
        <v>413723.73981911386</v>
      </c>
      <c r="AC99" s="18">
        <f t="shared" si="105"/>
        <v>424130.23812184815</v>
      </c>
      <c r="AD99" s="18">
        <f t="shared" si="105"/>
        <v>434812.29202425497</v>
      </c>
      <c r="AE99" s="18">
        <f t="shared" si="105"/>
        <v>445777.30132993357</v>
      </c>
      <c r="AF99" s="18">
        <f t="shared" si="105"/>
        <v>457032.86544526962</v>
      </c>
      <c r="AG99" s="18">
        <f t="shared" si="105"/>
        <v>468586.7887671293</v>
      </c>
      <c r="AH99" s="18">
        <f t="shared" si="105"/>
        <v>480447.08621594572</v>
      </c>
      <c r="AI99" s="18">
        <f t="shared" si="105"/>
        <v>492621.98891812767</v>
      </c>
      <c r="AJ99" s="18">
        <f t="shared" si="105"/>
        <v>505119.95004182239</v>
      </c>
      <c r="AK99" s="18">
        <f t="shared" ref="AK99:AM99" si="106">SUM(AK96:AK98)</f>
        <v>510025.32961284893</v>
      </c>
      <c r="AL99" s="18">
        <f t="shared" si="106"/>
        <v>514970.5382956512</v>
      </c>
      <c r="AM99" s="18">
        <f t="shared" si="106"/>
        <v>519951.41131706134</v>
      </c>
    </row>
    <row r="100" spans="1:39" s="80" customFormat="1" x14ac:dyDescent="0.25">
      <c r="B100" s="98"/>
      <c r="C100" s="99"/>
      <c r="D100" s="140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</row>
    <row r="101" spans="1:39" s="18" customFormat="1" x14ac:dyDescent="0.25">
      <c r="A101" s="42"/>
      <c r="B101" s="42"/>
      <c r="C101" s="43" t="s">
        <v>340</v>
      </c>
      <c r="D101" s="133"/>
    </row>
    <row r="102" spans="1:39" s="18" customFormat="1" x14ac:dyDescent="0.25">
      <c r="A102" s="42"/>
      <c r="B102" s="42"/>
      <c r="C102" s="43"/>
      <c r="D102" s="133"/>
      <c r="E102" s="18" t="str">
        <f>E99</f>
        <v>Expected Cost of A Crash - Given a Crash -  Value of Time</v>
      </c>
      <c r="F102" s="18">
        <f t="shared" ref="F102:K102" si="107">F99</f>
        <v>0</v>
      </c>
      <c r="G102" s="18" t="str">
        <f t="shared" si="107"/>
        <v>$</v>
      </c>
      <c r="H102" s="18">
        <f t="shared" si="107"/>
        <v>0</v>
      </c>
      <c r="I102" s="18">
        <f t="shared" si="107"/>
        <v>0</v>
      </c>
      <c r="J102" s="18">
        <f t="shared" si="107"/>
        <v>279638.64528626401</v>
      </c>
      <c r="K102" s="18">
        <f t="shared" si="107"/>
        <v>270985.62416117958</v>
      </c>
      <c r="L102" s="18">
        <f>L99</f>
        <v>278406.8796349091</v>
      </c>
      <c r="M102" s="18">
        <f t="shared" ref="M102:AJ102" si="108">M99</f>
        <v>285829.92675525433</v>
      </c>
      <c r="N102" s="18">
        <f t="shared" si="108"/>
        <v>293254.76490702207</v>
      </c>
      <c r="O102" s="18">
        <f t="shared" si="108"/>
        <v>300480.36252902605</v>
      </c>
      <c r="P102" s="18">
        <f t="shared" si="108"/>
        <v>307896.17473072448</v>
      </c>
      <c r="Q102" s="18">
        <f t="shared" si="108"/>
        <v>315507.29967762681</v>
      </c>
      <c r="R102" s="18">
        <f t="shared" si="108"/>
        <v>323318.97300648608</v>
      </c>
      <c r="S102" s="18">
        <f t="shared" si="108"/>
        <v>331336.57153678301</v>
      </c>
      <c r="T102" s="18">
        <f t="shared" si="108"/>
        <v>339565.61708230921</v>
      </c>
      <c r="U102" s="18">
        <f t="shared" si="108"/>
        <v>348011.78036555019</v>
      </c>
      <c r="V102" s="18">
        <f t="shared" si="108"/>
        <v>356680.88503765105</v>
      </c>
      <c r="W102" s="18">
        <f t="shared" si="108"/>
        <v>365578.91180681484</v>
      </c>
      <c r="X102" s="18">
        <f t="shared" si="108"/>
        <v>374712.00267806405</v>
      </c>
      <c r="Y102" s="18">
        <f t="shared" si="108"/>
        <v>384086.46530737675</v>
      </c>
      <c r="Z102" s="18">
        <f t="shared" si="108"/>
        <v>393708.7774732851</v>
      </c>
      <c r="AA102" s="18">
        <f t="shared" si="108"/>
        <v>403585.59166911361</v>
      </c>
      <c r="AB102" s="18">
        <f t="shared" si="108"/>
        <v>413723.73981911386</v>
      </c>
      <c r="AC102" s="18">
        <f t="shared" si="108"/>
        <v>424130.23812184815</v>
      </c>
      <c r="AD102" s="18">
        <f t="shared" si="108"/>
        <v>434812.29202425497</v>
      </c>
      <c r="AE102" s="18">
        <f t="shared" si="108"/>
        <v>445777.30132993357</v>
      </c>
      <c r="AF102" s="18">
        <f t="shared" si="108"/>
        <v>457032.86544526962</v>
      </c>
      <c r="AG102" s="18">
        <f t="shared" si="108"/>
        <v>468586.7887671293</v>
      </c>
      <c r="AH102" s="18">
        <f t="shared" si="108"/>
        <v>480447.08621594572</v>
      </c>
      <c r="AI102" s="18">
        <f t="shared" si="108"/>
        <v>492621.98891812767</v>
      </c>
      <c r="AJ102" s="18">
        <f t="shared" si="108"/>
        <v>505119.95004182239</v>
      </c>
      <c r="AK102" s="18">
        <f t="shared" ref="AK102:AM102" si="109">AK99</f>
        <v>510025.32961284893</v>
      </c>
      <c r="AL102" s="18">
        <f t="shared" si="109"/>
        <v>514970.5382956512</v>
      </c>
      <c r="AM102" s="18">
        <f t="shared" si="109"/>
        <v>519951.41131706134</v>
      </c>
    </row>
    <row r="103" spans="1:39" s="103" customFormat="1" x14ac:dyDescent="0.25">
      <c r="B103" s="148"/>
      <c r="C103" s="149"/>
      <c r="D103" s="150"/>
      <c r="E103" s="103" t="str">
        <f>crashProbabilities!E$48</f>
        <v>Crash Probability - Montebello Blvd</v>
      </c>
      <c r="F103" s="103">
        <f>crashProbabilities!F$48</f>
        <v>0</v>
      </c>
      <c r="G103" s="103" t="str">
        <f>crashProbabilities!G$48</f>
        <v>pct</v>
      </c>
      <c r="H103" s="103">
        <f>crashProbabilities!H$48</f>
        <v>0</v>
      </c>
      <c r="I103" s="103">
        <f>crashProbabilities!I$48</f>
        <v>0</v>
      </c>
      <c r="J103" s="103">
        <f>crashProbabilities!J$48</f>
        <v>0.16970601032294549</v>
      </c>
      <c r="K103" s="103">
        <f>crashProbabilities!K$48</f>
        <v>0.16982937694235062</v>
      </c>
      <c r="L103" s="103">
        <f>crashProbabilities!L$48</f>
        <v>0.17050376611615797</v>
      </c>
      <c r="M103" s="103">
        <f>crashProbabilities!M$48</f>
        <v>0.1711613382928788</v>
      </c>
      <c r="N103" s="103">
        <f>crashProbabilities!N$48</f>
        <v>0.17180301371696624</v>
      </c>
      <c r="O103" s="103">
        <f>crashProbabilities!O$48</f>
        <v>0.17241572652065407</v>
      </c>
      <c r="P103" s="103">
        <f>crashProbabilities!P$48</f>
        <v>0.17302761585328783</v>
      </c>
      <c r="Q103" s="103">
        <f>crashProbabilities!Q$48</f>
        <v>0.17363865046264487</v>
      </c>
      <c r="R103" s="103">
        <f>crashProbabilities!R$48</f>
        <v>0.1742487992757549</v>
      </c>
      <c r="S103" s="103">
        <f>crashProbabilities!S$48</f>
        <v>0.17485803140501555</v>
      </c>
      <c r="T103" s="103">
        <f>crashProbabilities!T$48</f>
        <v>0.17546631615422734</v>
      </c>
      <c r="U103" s="103">
        <f>crashProbabilities!U$48</f>
        <v>0.17607362302454388</v>
      </c>
      <c r="V103" s="103">
        <f>crashProbabilities!V$48</f>
        <v>0.1766799217203367</v>
      </c>
      <c r="W103" s="103">
        <f>crashProbabilities!W$48</f>
        <v>0.17728518215497061</v>
      </c>
      <c r="X103" s="103">
        <f>crashProbabilities!X$48</f>
        <v>0.17788937445648878</v>
      </c>
      <c r="Y103" s="103">
        <f>crashProbabilities!Y$48</f>
        <v>0.17849246897320539</v>
      </c>
      <c r="Z103" s="103">
        <f>crashProbabilities!Z$48</f>
        <v>0.17909443627920266</v>
      </c>
      <c r="AA103" s="103">
        <f>crashProbabilities!AA$48</f>
        <v>0.1796952471797309</v>
      </c>
      <c r="AB103" s="103">
        <f>crashProbabilities!AB$48</f>
        <v>0.1802948727165106</v>
      </c>
      <c r="AC103" s="103">
        <f>crashProbabilities!AC$48</f>
        <v>0.18089328417293254</v>
      </c>
      <c r="AD103" s="103">
        <f>crashProbabilities!AD$48</f>
        <v>0.1814904530791567</v>
      </c>
      <c r="AE103" s="103">
        <f>crashProbabilities!AE$48</f>
        <v>0.18208635121710556</v>
      </c>
      <c r="AF103" s="103">
        <f>crashProbabilities!AF$48</f>
        <v>0.18268095062535311</v>
      </c>
      <c r="AG103" s="103">
        <f>crashProbabilities!AG$48</f>
        <v>0.18327422360390477</v>
      </c>
      <c r="AH103" s="103">
        <f>crashProbabilities!AH$48</f>
        <v>0.18386614271886967</v>
      </c>
      <c r="AI103" s="103">
        <f>crashProbabilities!AI$48</f>
        <v>0.18445668080702191</v>
      </c>
      <c r="AJ103" s="103">
        <f>crashProbabilities!AJ$48</f>
        <v>0.18504581098025066</v>
      </c>
      <c r="AK103" s="103">
        <f>crashProbabilities!AK$48</f>
        <v>0.18536708082946857</v>
      </c>
      <c r="AL103" s="103">
        <f>crashProbabilities!AL$48</f>
        <v>0.18568560475019757</v>
      </c>
      <c r="AM103" s="103">
        <f>crashProbabilities!AM$48</f>
        <v>0.18600143995694707</v>
      </c>
    </row>
    <row r="104" spans="1:39" customFormat="1" x14ac:dyDescent="0.25">
      <c r="A104" s="116"/>
      <c r="B104" s="15"/>
      <c r="C104" s="16"/>
      <c r="D104" s="146"/>
      <c r="E104" s="17" t="s">
        <v>340</v>
      </c>
      <c r="F104" s="17"/>
      <c r="G104" s="18" t="s">
        <v>84</v>
      </c>
      <c r="H104" s="17">
        <f>SUM(J104:AK104)</f>
        <v>1889316.2265392691</v>
      </c>
      <c r="I104" s="17"/>
      <c r="J104">
        <f>J103 * J102</f>
        <v>47456.358823645212</v>
      </c>
      <c r="K104">
        <f t="shared" ref="K104:AJ104" si="110">K103 * K102</f>
        <v>46021.319711627126</v>
      </c>
      <c r="L104">
        <f t="shared" si="110"/>
        <v>47469.421490399887</v>
      </c>
      <c r="M104">
        <f t="shared" si="110"/>
        <v>48923.032787584852</v>
      </c>
      <c r="N104">
        <f t="shared" si="110"/>
        <v>50382.052397886822</v>
      </c>
      <c r="O104">
        <f t="shared" si="110"/>
        <v>51807.540010631543</v>
      </c>
      <c r="P104">
        <f t="shared" si="110"/>
        <v>53274.541044004582</v>
      </c>
      <c r="Q104">
        <f t="shared" si="110"/>
        <v>54784.261727136392</v>
      </c>
      <c r="R104">
        <f t="shared" si="110"/>
        <v>56337.94282945041</v>
      </c>
      <c r="S104">
        <f t="shared" si="110"/>
        <v>57936.860631408985</v>
      </c>
      <c r="T104">
        <f t="shared" si="110"/>
        <v>59582.327922069766</v>
      </c>
      <c r="U104">
        <f t="shared" si="110"/>
        <v>61275.695024184242</v>
      </c>
      <c r="V104">
        <f t="shared" si="110"/>
        <v>63018.350847592599</v>
      </c>
      <c r="W104">
        <f t="shared" si="110"/>
        <v>64811.723971687104</v>
      </c>
      <c r="X104">
        <f t="shared" si="110"/>
        <v>66657.283757738958</v>
      </c>
      <c r="Y104">
        <f t="shared" si="110"/>
        <v>68556.541491905082</v>
      </c>
      <c r="Z104">
        <f t="shared" si="110"/>
        <v>70511.051559752043</v>
      </c>
      <c r="AA104">
        <f t="shared" si="110"/>
        <v>72522.412653159307</v>
      </c>
      <c r="AB104">
        <f t="shared" si="110"/>
        <v>74592.269010485878</v>
      </c>
      <c r="AC104">
        <f t="shared" si="110"/>
        <v>76722.311690909031</v>
      </c>
      <c r="AD104">
        <f t="shared" si="110"/>
        <v>78914.279883868629</v>
      </c>
      <c r="AE104">
        <f t="shared" si="110"/>
        <v>81169.962254575788</v>
      </c>
      <c r="AF104">
        <f>AF103 * AF102</f>
        <v>83491.198326570957</v>
      </c>
      <c r="AG104">
        <f t="shared" si="110"/>
        <v>85879.879902342553</v>
      </c>
      <c r="AH104">
        <f t="shared" si="110"/>
        <v>88337.952523046159</v>
      </c>
      <c r="AI104">
        <f t="shared" si="110"/>
        <v>90867.416968391364</v>
      </c>
      <c r="AJ104">
        <f t="shared" si="110"/>
        <v>93470.330797792718</v>
      </c>
      <c r="AK104">
        <f t="shared" ref="AK104:AM104" si="111">AK103 * AK102</f>
        <v>94541.906499421311</v>
      </c>
      <c r="AL104">
        <f t="shared" si="111"/>
        <v>95622.615831962772</v>
      </c>
      <c r="AM104">
        <f t="shared" si="111"/>
        <v>96711.71121262027</v>
      </c>
    </row>
    <row r="105" spans="1:39" x14ac:dyDescent="0.25">
      <c r="A105" s="11"/>
    </row>
    <row r="106" spans="1:39" s="18" customFormat="1" x14ac:dyDescent="0.25">
      <c r="A106" s="42"/>
      <c r="B106" s="42" t="s">
        <v>132</v>
      </c>
      <c r="C106" s="43"/>
      <c r="D106" s="133"/>
    </row>
    <row r="107" spans="1:39" s="88" customFormat="1" x14ac:dyDescent="0.25">
      <c r="A107" s="137"/>
      <c r="B107" s="137"/>
      <c r="C107" s="138"/>
      <c r="D107" s="139"/>
      <c r="E107" s="88" t="s">
        <v>268</v>
      </c>
      <c r="F107" s="157">
        <v>0</v>
      </c>
      <c r="G107" s="88" t="s">
        <v>70</v>
      </c>
    </row>
    <row r="108" spans="1:39" s="18" customFormat="1" x14ac:dyDescent="0.25">
      <c r="A108" s="42"/>
      <c r="B108" s="42"/>
      <c r="C108" s="43"/>
      <c r="D108" s="133"/>
      <c r="E108" s="18" t="str">
        <f>E68</f>
        <v>Expected Cost of A Crash - Given a Crash - Montebello Blvd - No build</v>
      </c>
      <c r="F108" s="18">
        <f>F68</f>
        <v>0</v>
      </c>
      <c r="G108" s="18" t="str">
        <f>G68</f>
        <v>$</v>
      </c>
      <c r="H108" s="18">
        <f>H68</f>
        <v>0</v>
      </c>
      <c r="J108" s="18">
        <f t="shared" ref="J108:AJ108" si="112">J68</f>
        <v>1986534.2874778321</v>
      </c>
      <c r="K108" s="18">
        <f t="shared" si="112"/>
        <v>1898033.1112046943</v>
      </c>
      <c r="L108" s="18">
        <f t="shared" si="112"/>
        <v>1898631.896167231</v>
      </c>
      <c r="M108" s="18">
        <f t="shared" si="112"/>
        <v>1899200.4097457845</v>
      </c>
      <c r="N108" s="18">
        <f t="shared" si="112"/>
        <v>1899740.8947643936</v>
      </c>
      <c r="O108" s="18">
        <f t="shared" si="112"/>
        <v>1900241.3089679023</v>
      </c>
      <c r="P108" s="18">
        <f t="shared" si="112"/>
        <v>1900731.4359348803</v>
      </c>
      <c r="Q108" s="18">
        <f t="shared" si="112"/>
        <v>1901211.4236254103</v>
      </c>
      <c r="R108" s="18">
        <f t="shared" si="112"/>
        <v>1901681.4207756969</v>
      </c>
      <c r="S108" s="18">
        <f t="shared" si="112"/>
        <v>1902141.576736894</v>
      </c>
      <c r="T108" s="18">
        <f t="shared" si="112"/>
        <v>1902592.0413200059</v>
      </c>
      <c r="U108" s="18">
        <f t="shared" si="112"/>
        <v>1903032.9646468349</v>
      </c>
      <c r="V108" s="18">
        <f t="shared" si="112"/>
        <v>1903464.4970069667</v>
      </c>
      <c r="W108" s="18">
        <f t="shared" si="112"/>
        <v>1903886.7887207507</v>
      </c>
      <c r="X108" s="18">
        <f t="shared" si="112"/>
        <v>1904299.9900082259</v>
      </c>
      <c r="Y108" s="18">
        <f t="shared" si="112"/>
        <v>1904704.2508639342</v>
      </c>
      <c r="Z108" s="18">
        <f t="shared" si="112"/>
        <v>1905099.7209375426</v>
      </c>
      <c r="AA108" s="18">
        <f t="shared" si="112"/>
        <v>1905486.5494202115</v>
      </c>
      <c r="AB108" s="18">
        <f t="shared" si="112"/>
        <v>1905864.884936589</v>
      </c>
      <c r="AC108" s="18">
        <f t="shared" si="112"/>
        <v>1906234.8754423687</v>
      </c>
      <c r="AD108" s="18">
        <f t="shared" si="112"/>
        <v>1906596.668127273</v>
      </c>
      <c r="AE108" s="18">
        <f t="shared" si="112"/>
        <v>1906950.4093233759</v>
      </c>
      <c r="AF108" s="18">
        <f t="shared" si="112"/>
        <v>1907296.2444186297</v>
      </c>
      <c r="AG108" s="18">
        <f t="shared" si="112"/>
        <v>1907634.3177754867</v>
      </c>
      <c r="AH108" s="18">
        <f t="shared" si="112"/>
        <v>1907964.7726544733</v>
      </c>
      <c r="AI108" s="18">
        <f t="shared" si="112"/>
        <v>1908287.7511426085</v>
      </c>
      <c r="AJ108" s="18">
        <f t="shared" si="112"/>
        <v>1908603.3940865065</v>
      </c>
      <c r="AK108" s="18">
        <f t="shared" ref="AK108:AM108" si="113">AK68</f>
        <v>1904742.4562465616</v>
      </c>
      <c r="AL108" s="18">
        <f t="shared" si="113"/>
        <v>1901162.1950104143</v>
      </c>
      <c r="AM108" s="18">
        <f t="shared" si="113"/>
        <v>1897832.1424318091</v>
      </c>
    </row>
    <row r="109" spans="1:39" s="88" customFormat="1" x14ac:dyDescent="0.25">
      <c r="A109" s="137"/>
      <c r="B109" s="137"/>
      <c r="C109" s="138"/>
      <c r="D109" s="139"/>
      <c r="E109" s="103" t="str">
        <f>crashProbabilities!E$48</f>
        <v>Crash Probability - Montebello Blvd</v>
      </c>
      <c r="F109" s="103">
        <f>crashProbabilities!F$48</f>
        <v>0</v>
      </c>
      <c r="G109" s="103" t="str">
        <f>crashProbabilities!G$48</f>
        <v>pct</v>
      </c>
      <c r="H109" s="103">
        <f>crashProbabilities!H$48</f>
        <v>0</v>
      </c>
      <c r="I109" s="103">
        <f>crashProbabilities!I$48</f>
        <v>0</v>
      </c>
      <c r="J109" s="103">
        <f>crashProbabilities!J$48</f>
        <v>0.16970601032294549</v>
      </c>
      <c r="K109" s="103">
        <f>crashProbabilities!K$48</f>
        <v>0.16982937694235062</v>
      </c>
      <c r="L109" s="103">
        <f>crashProbabilities!L$48</f>
        <v>0.17050376611615797</v>
      </c>
      <c r="M109" s="103">
        <f>crashProbabilities!M$48</f>
        <v>0.1711613382928788</v>
      </c>
      <c r="N109" s="103">
        <f>crashProbabilities!N$48</f>
        <v>0.17180301371696624</v>
      </c>
      <c r="O109" s="103">
        <f>crashProbabilities!O$48</f>
        <v>0.17241572652065407</v>
      </c>
      <c r="P109" s="103">
        <f>crashProbabilities!P$48</f>
        <v>0.17302761585328783</v>
      </c>
      <c r="Q109" s="103">
        <f>crashProbabilities!Q$48</f>
        <v>0.17363865046264487</v>
      </c>
      <c r="R109" s="103">
        <f>crashProbabilities!R$48</f>
        <v>0.1742487992757549</v>
      </c>
      <c r="S109" s="103">
        <f>crashProbabilities!S$48</f>
        <v>0.17485803140501555</v>
      </c>
      <c r="T109" s="103">
        <f>crashProbabilities!T$48</f>
        <v>0.17546631615422734</v>
      </c>
      <c r="U109" s="103">
        <f>crashProbabilities!U$48</f>
        <v>0.17607362302454388</v>
      </c>
      <c r="V109" s="103">
        <f>crashProbabilities!V$48</f>
        <v>0.1766799217203367</v>
      </c>
      <c r="W109" s="103">
        <f>crashProbabilities!W$48</f>
        <v>0.17728518215497061</v>
      </c>
      <c r="X109" s="103">
        <f>crashProbabilities!X$48</f>
        <v>0.17788937445648878</v>
      </c>
      <c r="Y109" s="103">
        <f>crashProbabilities!Y$48</f>
        <v>0.17849246897320539</v>
      </c>
      <c r="Z109" s="103">
        <f>crashProbabilities!Z$48</f>
        <v>0.17909443627920266</v>
      </c>
      <c r="AA109" s="103">
        <f>crashProbabilities!AA$48</f>
        <v>0.1796952471797309</v>
      </c>
      <c r="AB109" s="103">
        <f>crashProbabilities!AB$48</f>
        <v>0.1802948727165106</v>
      </c>
      <c r="AC109" s="103">
        <f>crashProbabilities!AC$48</f>
        <v>0.18089328417293254</v>
      </c>
      <c r="AD109" s="103">
        <f>crashProbabilities!AD$48</f>
        <v>0.1814904530791567</v>
      </c>
      <c r="AE109" s="103">
        <f>crashProbabilities!AE$48</f>
        <v>0.18208635121710556</v>
      </c>
      <c r="AF109" s="103">
        <f>crashProbabilities!AF$48</f>
        <v>0.18268095062535311</v>
      </c>
      <c r="AG109" s="103">
        <f>crashProbabilities!AG$48</f>
        <v>0.18327422360390477</v>
      </c>
      <c r="AH109" s="103">
        <f>crashProbabilities!AH$48</f>
        <v>0.18386614271886967</v>
      </c>
      <c r="AI109" s="103">
        <f>crashProbabilities!AI$48</f>
        <v>0.18445668080702191</v>
      </c>
      <c r="AJ109" s="103">
        <f>crashProbabilities!AJ$48</f>
        <v>0.18504581098025066</v>
      </c>
      <c r="AK109" s="103">
        <f>crashProbabilities!AK$48</f>
        <v>0.18536708082946857</v>
      </c>
      <c r="AL109" s="103">
        <f>crashProbabilities!AL$48</f>
        <v>0.18568560475019757</v>
      </c>
      <c r="AM109" s="103">
        <f>crashProbabilities!AM$48</f>
        <v>0.18600143995694707</v>
      </c>
    </row>
    <row r="110" spans="1:39" s="18" customFormat="1" x14ac:dyDescent="0.25">
      <c r="A110" s="42"/>
      <c r="B110" s="42"/>
      <c r="C110" s="43"/>
      <c r="D110" s="133"/>
      <c r="E110" s="18" t="s">
        <v>347</v>
      </c>
      <c r="G110" s="18" t="s">
        <v>84</v>
      </c>
      <c r="H110" s="17">
        <f>SUM(J110:AJ110)</f>
        <v>0</v>
      </c>
      <c r="J110" s="18">
        <f t="shared" ref="J110:AJ110" si="114">J108 * J109 * $F107</f>
        <v>0</v>
      </c>
      <c r="K110" s="18">
        <f t="shared" si="114"/>
        <v>0</v>
      </c>
      <c r="L110" s="18">
        <f t="shared" si="114"/>
        <v>0</v>
      </c>
      <c r="M110" s="18">
        <f t="shared" si="114"/>
        <v>0</v>
      </c>
      <c r="N110" s="18">
        <f t="shared" si="114"/>
        <v>0</v>
      </c>
      <c r="O110" s="18">
        <f t="shared" si="114"/>
        <v>0</v>
      </c>
      <c r="P110" s="18">
        <f t="shared" si="114"/>
        <v>0</v>
      </c>
      <c r="Q110" s="18">
        <f t="shared" si="114"/>
        <v>0</v>
      </c>
      <c r="R110" s="18">
        <f t="shared" si="114"/>
        <v>0</v>
      </c>
      <c r="S110" s="18">
        <f t="shared" si="114"/>
        <v>0</v>
      </c>
      <c r="T110" s="18">
        <f t="shared" si="114"/>
        <v>0</v>
      </c>
      <c r="U110" s="18">
        <f t="shared" si="114"/>
        <v>0</v>
      </c>
      <c r="V110" s="18">
        <f t="shared" si="114"/>
        <v>0</v>
      </c>
      <c r="W110" s="18">
        <f t="shared" si="114"/>
        <v>0</v>
      </c>
      <c r="X110" s="18">
        <f t="shared" si="114"/>
        <v>0</v>
      </c>
      <c r="Y110" s="18">
        <f t="shared" si="114"/>
        <v>0</v>
      </c>
      <c r="Z110" s="18">
        <f t="shared" si="114"/>
        <v>0</v>
      </c>
      <c r="AA110" s="18">
        <f t="shared" si="114"/>
        <v>0</v>
      </c>
      <c r="AB110" s="18">
        <f t="shared" si="114"/>
        <v>0</v>
      </c>
      <c r="AC110" s="18">
        <f t="shared" si="114"/>
        <v>0</v>
      </c>
      <c r="AD110" s="18">
        <f t="shared" si="114"/>
        <v>0</v>
      </c>
      <c r="AE110" s="18">
        <f t="shared" si="114"/>
        <v>0</v>
      </c>
      <c r="AF110" s="18">
        <f t="shared" si="114"/>
        <v>0</v>
      </c>
      <c r="AG110" s="18">
        <f t="shared" si="114"/>
        <v>0</v>
      </c>
      <c r="AH110" s="18">
        <f t="shared" si="114"/>
        <v>0</v>
      </c>
      <c r="AI110" s="18">
        <f t="shared" si="114"/>
        <v>0</v>
      </c>
      <c r="AJ110" s="18">
        <f t="shared" si="114"/>
        <v>0</v>
      </c>
      <c r="AK110" s="18">
        <f t="shared" ref="AK110:AM110" si="115">AK108 * AK109 * $F107</f>
        <v>0</v>
      </c>
      <c r="AL110" s="18">
        <f t="shared" si="115"/>
        <v>0</v>
      </c>
      <c r="AM110" s="18">
        <f t="shared" si="115"/>
        <v>0</v>
      </c>
    </row>
    <row r="113" spans="1:39" x14ac:dyDescent="0.25">
      <c r="A113" s="5"/>
      <c r="B113" s="2" t="s">
        <v>133</v>
      </c>
    </row>
    <row r="114" spans="1:39" x14ac:dyDescent="0.25">
      <c r="A114" s="5"/>
    </row>
    <row r="115" spans="1:39" x14ac:dyDescent="0.25">
      <c r="A115" s="5"/>
      <c r="C115" s="3" t="s">
        <v>346</v>
      </c>
    </row>
    <row r="116" spans="1:39" x14ac:dyDescent="0.25">
      <c r="E116" s="17" t="str">
        <f>E$74</f>
        <v>Expected Crash Cost - Montebello Blvd - No build</v>
      </c>
      <c r="F116" s="17">
        <f t="shared" ref="F116:AM116" si="116">F$74</f>
        <v>0</v>
      </c>
      <c r="G116" s="17" t="str">
        <f t="shared" si="116"/>
        <v>$</v>
      </c>
      <c r="H116" s="17">
        <f t="shared" si="116"/>
        <v>35046061.433386378</v>
      </c>
      <c r="I116" s="17">
        <f t="shared" si="116"/>
        <v>0</v>
      </c>
      <c r="J116" s="17">
        <f>J$74</f>
        <v>1297126.8082975983</v>
      </c>
      <c r="K116" s="17">
        <f t="shared" si="116"/>
        <v>1282341.7806918444</v>
      </c>
      <c r="L116" s="17">
        <f t="shared" si="116"/>
        <v>1283723.8887647751</v>
      </c>
      <c r="M116" s="17">
        <f t="shared" si="116"/>
        <v>1285069.6838184723</v>
      </c>
      <c r="N116" s="17">
        <f t="shared" si="116"/>
        <v>1286381.2110018888</v>
      </c>
      <c r="O116" s="17">
        <f t="shared" si="116"/>
        <v>1287631.4858502597</v>
      </c>
      <c r="P116" s="17">
        <f t="shared" si="116"/>
        <v>1288879.0287372086</v>
      </c>
      <c r="Q116" s="17">
        <f t="shared" si="116"/>
        <v>1290123.7858424801</v>
      </c>
      <c r="R116" s="17">
        <f>R$74</f>
        <v>1291365.7041751768</v>
      </c>
      <c r="S116" s="17">
        <f t="shared" si="116"/>
        <v>1292604.7315618456</v>
      </c>
      <c r="T116" s="17">
        <f t="shared" si="116"/>
        <v>1293840.8166347728</v>
      </c>
      <c r="U116" s="17">
        <f t="shared" si="116"/>
        <v>1295073.9088205069</v>
      </c>
      <c r="V116" s="17">
        <f t="shared" si="116"/>
        <v>1296303.958328631</v>
      </c>
      <c r="W116" s="17">
        <f t="shared" si="116"/>
        <v>1297530.9161408003</v>
      </c>
      <c r="X116" s="17">
        <f t="shared" si="116"/>
        <v>1298754.7340000612</v>
      </c>
      <c r="Y116" s="17">
        <f t="shared" si="116"/>
        <v>1299975.3644004632</v>
      </c>
      <c r="Z116" s="17">
        <f t="shared" si="116"/>
        <v>1301192.7605769755</v>
      </c>
      <c r="AA116" s="17">
        <f t="shared" si="116"/>
        <v>1302406.8764957176</v>
      </c>
      <c r="AB116" s="17">
        <f t="shared" si="116"/>
        <v>1303617.6668445095</v>
      </c>
      <c r="AC116" s="17">
        <f>AC$74</f>
        <v>1304825.0870237511</v>
      </c>
      <c r="AD116" s="17">
        <f t="shared" si="116"/>
        <v>1306029.0931376293</v>
      </c>
      <c r="AE116" s="17">
        <f t="shared" si="116"/>
        <v>1307229.6419856595</v>
      </c>
      <c r="AF116" s="17">
        <f t="shared" si="116"/>
        <v>1308426.6910545612</v>
      </c>
      <c r="AG116" s="17">
        <f t="shared" si="116"/>
        <v>1309620.1985104668</v>
      </c>
      <c r="AH116" s="17">
        <f t="shared" si="116"/>
        <v>1310810.1231914631</v>
      </c>
      <c r="AI116" s="17">
        <f t="shared" si="116"/>
        <v>1311996.4246004617</v>
      </c>
      <c r="AJ116" s="17">
        <f t="shared" si="116"/>
        <v>1313179.0628983965</v>
      </c>
      <c r="AK116" s="17">
        <f t="shared" si="116"/>
        <v>1313076.5488463768</v>
      </c>
      <c r="AL116" s="17">
        <f t="shared" si="116"/>
        <v>1313018.4519087218</v>
      </c>
      <c r="AM116" s="17">
        <f t="shared" si="116"/>
        <v>1312999.5112888943</v>
      </c>
    </row>
    <row r="117" spans="1:39" x14ac:dyDescent="0.25">
      <c r="E117" s="17" t="str">
        <f>E$110</f>
        <v>Expected Crash Cost - Montebello Blvd - Build</v>
      </c>
      <c r="F117" s="17">
        <f t="shared" ref="F117:AM117" si="117">F$110</f>
        <v>0</v>
      </c>
      <c r="G117" s="17" t="str">
        <f t="shared" si="117"/>
        <v>$</v>
      </c>
      <c r="H117" s="17">
        <f t="shared" si="117"/>
        <v>0</v>
      </c>
      <c r="I117" s="17">
        <f t="shared" si="117"/>
        <v>0</v>
      </c>
      <c r="J117" s="17">
        <f t="shared" si="117"/>
        <v>0</v>
      </c>
      <c r="K117" s="17">
        <f t="shared" si="117"/>
        <v>0</v>
      </c>
      <c r="L117" s="17">
        <f t="shared" si="117"/>
        <v>0</v>
      </c>
      <c r="M117" s="17">
        <f t="shared" si="117"/>
        <v>0</v>
      </c>
      <c r="N117" s="17">
        <f t="shared" si="117"/>
        <v>0</v>
      </c>
      <c r="O117" s="17">
        <f t="shared" si="117"/>
        <v>0</v>
      </c>
      <c r="P117" s="17">
        <f t="shared" si="117"/>
        <v>0</v>
      </c>
      <c r="Q117" s="17">
        <f t="shared" si="117"/>
        <v>0</v>
      </c>
      <c r="R117" s="17">
        <f t="shared" si="117"/>
        <v>0</v>
      </c>
      <c r="S117" s="17">
        <f t="shared" si="117"/>
        <v>0</v>
      </c>
      <c r="T117" s="17">
        <f t="shared" si="117"/>
        <v>0</v>
      </c>
      <c r="U117" s="17">
        <f t="shared" si="117"/>
        <v>0</v>
      </c>
      <c r="V117" s="17">
        <f t="shared" si="117"/>
        <v>0</v>
      </c>
      <c r="W117" s="17">
        <f t="shared" si="117"/>
        <v>0</v>
      </c>
      <c r="X117" s="17">
        <f t="shared" si="117"/>
        <v>0</v>
      </c>
      <c r="Y117" s="17">
        <f t="shared" si="117"/>
        <v>0</v>
      </c>
      <c r="Z117" s="17">
        <f t="shared" si="117"/>
        <v>0</v>
      </c>
      <c r="AA117" s="17">
        <f t="shared" si="117"/>
        <v>0</v>
      </c>
      <c r="AB117" s="17">
        <f t="shared" si="117"/>
        <v>0</v>
      </c>
      <c r="AC117" s="17">
        <f t="shared" si="117"/>
        <v>0</v>
      </c>
      <c r="AD117" s="17">
        <f t="shared" si="117"/>
        <v>0</v>
      </c>
      <c r="AE117" s="17">
        <f t="shared" si="117"/>
        <v>0</v>
      </c>
      <c r="AF117" s="17">
        <f t="shared" si="117"/>
        <v>0</v>
      </c>
      <c r="AG117" s="17">
        <f t="shared" si="117"/>
        <v>0</v>
      </c>
      <c r="AH117" s="17">
        <f t="shared" si="117"/>
        <v>0</v>
      </c>
      <c r="AI117" s="17">
        <f t="shared" si="117"/>
        <v>0</v>
      </c>
      <c r="AJ117" s="17">
        <f t="shared" si="117"/>
        <v>0</v>
      </c>
      <c r="AK117" s="17">
        <f t="shared" si="117"/>
        <v>0</v>
      </c>
      <c r="AL117" s="17">
        <f t="shared" si="117"/>
        <v>0</v>
      </c>
      <c r="AM117" s="17">
        <f t="shared" si="117"/>
        <v>0</v>
      </c>
    </row>
    <row r="118" spans="1:39" x14ac:dyDescent="0.25">
      <c r="E118" s="17" t="s">
        <v>134</v>
      </c>
      <c r="F118" s="17"/>
      <c r="G118" s="17" t="s">
        <v>84</v>
      </c>
      <c r="H118" s="17">
        <f>SUM(J118:AJ118)</f>
        <v>35046061.433386378</v>
      </c>
      <c r="I118" s="17"/>
      <c r="J118" s="17">
        <f>J116-J117</f>
        <v>1297126.8082975983</v>
      </c>
      <c r="K118" s="17">
        <f t="shared" ref="K118:AJ118" si="118">K116-K117</f>
        <v>1282341.7806918444</v>
      </c>
      <c r="L118" s="17">
        <f t="shared" si="118"/>
        <v>1283723.8887647751</v>
      </c>
      <c r="M118" s="17">
        <f t="shared" si="118"/>
        <v>1285069.6838184723</v>
      </c>
      <c r="N118" s="17">
        <f t="shared" si="118"/>
        <v>1286381.2110018888</v>
      </c>
      <c r="O118" s="17">
        <f t="shared" si="118"/>
        <v>1287631.4858502597</v>
      </c>
      <c r="P118" s="17">
        <f t="shared" si="118"/>
        <v>1288879.0287372086</v>
      </c>
      <c r="Q118" s="17">
        <f t="shared" si="118"/>
        <v>1290123.7858424801</v>
      </c>
      <c r="R118" s="17">
        <f>R116-R117</f>
        <v>1291365.7041751768</v>
      </c>
      <c r="S118" s="17">
        <f t="shared" si="118"/>
        <v>1292604.7315618456</v>
      </c>
      <c r="T118" s="17">
        <f t="shared" si="118"/>
        <v>1293840.8166347728</v>
      </c>
      <c r="U118" s="17">
        <f t="shared" si="118"/>
        <v>1295073.9088205069</v>
      </c>
      <c r="V118" s="17">
        <f t="shared" si="118"/>
        <v>1296303.958328631</v>
      </c>
      <c r="W118" s="17">
        <f>W116-W117</f>
        <v>1297530.9161408003</v>
      </c>
      <c r="X118" s="17">
        <f t="shared" si="118"/>
        <v>1298754.7340000612</v>
      </c>
      <c r="Y118" s="17">
        <f t="shared" si="118"/>
        <v>1299975.3644004632</v>
      </c>
      <c r="Z118" s="17">
        <f t="shared" si="118"/>
        <v>1301192.7605769755</v>
      </c>
      <c r="AA118" s="17">
        <f t="shared" si="118"/>
        <v>1302406.8764957176</v>
      </c>
      <c r="AB118" s="17">
        <f t="shared" si="118"/>
        <v>1303617.6668445095</v>
      </c>
      <c r="AC118" s="17">
        <f t="shared" si="118"/>
        <v>1304825.0870237511</v>
      </c>
      <c r="AD118" s="17">
        <f t="shared" si="118"/>
        <v>1306029.0931376293</v>
      </c>
      <c r="AE118" s="17">
        <f t="shared" si="118"/>
        <v>1307229.6419856595</v>
      </c>
      <c r="AF118" s="17">
        <f>AF116-AF117</f>
        <v>1308426.6910545612</v>
      </c>
      <c r="AG118" s="17">
        <f t="shared" si="118"/>
        <v>1309620.1985104668</v>
      </c>
      <c r="AH118" s="17">
        <f t="shared" si="118"/>
        <v>1310810.1231914631</v>
      </c>
      <c r="AI118" s="17">
        <f t="shared" si="118"/>
        <v>1311996.4246004617</v>
      </c>
      <c r="AJ118" s="17">
        <f t="shared" si="118"/>
        <v>1313179.0628983965</v>
      </c>
      <c r="AK118" s="17">
        <f t="shared" ref="AK118:AM118" si="119">AK116-AK117</f>
        <v>1313076.5488463768</v>
      </c>
      <c r="AL118" s="17">
        <f t="shared" si="119"/>
        <v>1313018.4519087218</v>
      </c>
      <c r="AM118" s="17">
        <f t="shared" si="119"/>
        <v>1312999.5112888943</v>
      </c>
    </row>
    <row r="120" spans="1:39" x14ac:dyDescent="0.25">
      <c r="E120" s="17" t="str">
        <f>E$118</f>
        <v>Montebello Blvd - Crash Cost Reduction</v>
      </c>
      <c r="F120" s="17">
        <f t="shared" ref="F120:AM120" si="120">F$118</f>
        <v>0</v>
      </c>
      <c r="G120" s="17" t="str">
        <f t="shared" si="120"/>
        <v>$</v>
      </c>
      <c r="H120" s="17">
        <f t="shared" si="120"/>
        <v>35046061.433386378</v>
      </c>
      <c r="I120" s="17">
        <f t="shared" si="120"/>
        <v>0</v>
      </c>
      <c r="J120" s="17">
        <f t="shared" si="120"/>
        <v>1297126.8082975983</v>
      </c>
      <c r="K120" s="17">
        <f t="shared" si="120"/>
        <v>1282341.7806918444</v>
      </c>
      <c r="L120" s="17">
        <f t="shared" si="120"/>
        <v>1283723.8887647751</v>
      </c>
      <c r="M120" s="17">
        <f t="shared" si="120"/>
        <v>1285069.6838184723</v>
      </c>
      <c r="N120" s="17">
        <f t="shared" si="120"/>
        <v>1286381.2110018888</v>
      </c>
      <c r="O120" s="17">
        <f t="shared" si="120"/>
        <v>1287631.4858502597</v>
      </c>
      <c r="P120" s="17">
        <f t="shared" si="120"/>
        <v>1288879.0287372086</v>
      </c>
      <c r="Q120" s="17">
        <f t="shared" si="120"/>
        <v>1290123.7858424801</v>
      </c>
      <c r="R120" s="17">
        <f>R$118</f>
        <v>1291365.7041751768</v>
      </c>
      <c r="S120" s="17">
        <f t="shared" si="120"/>
        <v>1292604.7315618456</v>
      </c>
      <c r="T120" s="17">
        <f t="shared" si="120"/>
        <v>1293840.8166347728</v>
      </c>
      <c r="U120" s="17">
        <f t="shared" si="120"/>
        <v>1295073.9088205069</v>
      </c>
      <c r="V120" s="17">
        <f t="shared" si="120"/>
        <v>1296303.958328631</v>
      </c>
      <c r="W120" s="17">
        <f t="shared" si="120"/>
        <v>1297530.9161408003</v>
      </c>
      <c r="X120" s="17">
        <f t="shared" si="120"/>
        <v>1298754.7340000612</v>
      </c>
      <c r="Y120" s="17">
        <f t="shared" si="120"/>
        <v>1299975.3644004632</v>
      </c>
      <c r="Z120" s="17">
        <f t="shared" si="120"/>
        <v>1301192.7605769755</v>
      </c>
      <c r="AA120" s="17">
        <f t="shared" si="120"/>
        <v>1302406.8764957176</v>
      </c>
      <c r="AB120" s="17">
        <f t="shared" si="120"/>
        <v>1303617.6668445095</v>
      </c>
      <c r="AC120" s="17">
        <f t="shared" si="120"/>
        <v>1304825.0870237511</v>
      </c>
      <c r="AD120" s="17">
        <f t="shared" si="120"/>
        <v>1306029.0931376293</v>
      </c>
      <c r="AE120" s="17">
        <f t="shared" si="120"/>
        <v>1307229.6419856595</v>
      </c>
      <c r="AF120" s="17">
        <f>AF$118</f>
        <v>1308426.6910545612</v>
      </c>
      <c r="AG120" s="17">
        <f t="shared" si="120"/>
        <v>1309620.1985104668</v>
      </c>
      <c r="AH120" s="17">
        <f t="shared" si="120"/>
        <v>1310810.1231914631</v>
      </c>
      <c r="AI120" s="17">
        <f t="shared" si="120"/>
        <v>1311996.4246004617</v>
      </c>
      <c r="AJ120" s="17">
        <f t="shared" si="120"/>
        <v>1313179.0628983965</v>
      </c>
      <c r="AK120" s="17">
        <f t="shared" si="120"/>
        <v>1313076.5488463768</v>
      </c>
      <c r="AL120" s="17">
        <f t="shared" si="120"/>
        <v>1313018.4519087218</v>
      </c>
      <c r="AM120" s="17">
        <f t="shared" si="120"/>
        <v>1312999.5112888943</v>
      </c>
    </row>
    <row r="121" spans="1:39" x14ac:dyDescent="0.25">
      <c r="E121" s="38" t="str">
        <f>Time!E$40</f>
        <v>Operation period flag</v>
      </c>
      <c r="F121" s="38">
        <f>Time!F$40</f>
        <v>0</v>
      </c>
      <c r="G121" s="38" t="str">
        <f>Time!G$40</f>
        <v>flag</v>
      </c>
      <c r="H121" s="38">
        <f>Time!H$40</f>
        <v>0</v>
      </c>
      <c r="I121" s="38">
        <f>Time!I$40</f>
        <v>0</v>
      </c>
      <c r="J121" s="38">
        <f>Time!J$40</f>
        <v>0</v>
      </c>
      <c r="K121" s="38">
        <f>Time!K$40</f>
        <v>0</v>
      </c>
      <c r="L121" s="38">
        <f>Time!L$40</f>
        <v>0</v>
      </c>
      <c r="M121" s="38">
        <f>Time!M$40</f>
        <v>0</v>
      </c>
      <c r="N121" s="38">
        <f>Time!N$40</f>
        <v>0</v>
      </c>
      <c r="O121" s="38">
        <f>Time!O$40</f>
        <v>0</v>
      </c>
      <c r="P121" s="38">
        <f>Time!P$40</f>
        <v>0</v>
      </c>
      <c r="Q121" s="38">
        <f>Time!Q$40</f>
        <v>0</v>
      </c>
      <c r="R121" s="38">
        <f>Time!R$40</f>
        <v>1</v>
      </c>
      <c r="S121" s="38">
        <f>Time!S$40</f>
        <v>1</v>
      </c>
      <c r="T121" s="38">
        <f>Time!T$40</f>
        <v>1</v>
      </c>
      <c r="U121" s="38">
        <f>Time!U$40</f>
        <v>1</v>
      </c>
      <c r="V121" s="38">
        <f>Time!V$40</f>
        <v>1</v>
      </c>
      <c r="W121" s="38">
        <f>Time!W$40</f>
        <v>1</v>
      </c>
      <c r="X121" s="38">
        <f>Time!X$40</f>
        <v>1</v>
      </c>
      <c r="Y121" s="38">
        <f>Time!Y$40</f>
        <v>1</v>
      </c>
      <c r="Z121" s="38">
        <f>Time!Z$40</f>
        <v>1</v>
      </c>
      <c r="AA121" s="38">
        <f>Time!AA$40</f>
        <v>1</v>
      </c>
      <c r="AB121" s="38">
        <f>Time!AB$40</f>
        <v>1</v>
      </c>
      <c r="AC121" s="38">
        <f>Time!AC$40</f>
        <v>1</v>
      </c>
      <c r="AD121" s="38">
        <f>Time!AD$40</f>
        <v>1</v>
      </c>
      <c r="AE121" s="38">
        <f>Time!AE$40</f>
        <v>1</v>
      </c>
      <c r="AF121" s="38">
        <f>Time!AF$40</f>
        <v>1</v>
      </c>
      <c r="AG121" s="38">
        <f>Time!AG$40</f>
        <v>1</v>
      </c>
      <c r="AH121" s="38">
        <f>Time!AH$40</f>
        <v>1</v>
      </c>
      <c r="AI121" s="38">
        <f>Time!AI$40</f>
        <v>1</v>
      </c>
      <c r="AJ121" s="38">
        <f>Time!AJ$40</f>
        <v>1</v>
      </c>
      <c r="AK121" s="38">
        <f>Time!AK$40</f>
        <v>1</v>
      </c>
      <c r="AL121" s="38">
        <f>Time!AL$40</f>
        <v>0</v>
      </c>
      <c r="AM121" s="38">
        <f>Time!AM$40</f>
        <v>0</v>
      </c>
    </row>
    <row r="122" spans="1:39" s="74" customFormat="1" x14ac:dyDescent="0.25">
      <c r="A122" s="94"/>
      <c r="B122" s="94"/>
      <c r="C122" s="95"/>
      <c r="D122" s="154"/>
      <c r="E122" s="40" t="s">
        <v>345</v>
      </c>
      <c r="F122" s="40"/>
      <c r="G122" s="40" t="s">
        <v>84</v>
      </c>
      <c r="H122" s="40">
        <f>SUM(J122:AJ122)</f>
        <v>24744783.760381851</v>
      </c>
      <c r="I122" s="40"/>
      <c r="J122" s="40">
        <f>SUM(J120:J120) * J121</f>
        <v>0</v>
      </c>
      <c r="K122" s="40">
        <f t="shared" ref="K122:AJ122" si="121">SUM(K120:K120) * K121</f>
        <v>0</v>
      </c>
      <c r="L122" s="40">
        <f t="shared" si="121"/>
        <v>0</v>
      </c>
      <c r="M122" s="40">
        <f t="shared" si="121"/>
        <v>0</v>
      </c>
      <c r="N122" s="40">
        <f t="shared" si="121"/>
        <v>0</v>
      </c>
      <c r="O122" s="40">
        <f t="shared" si="121"/>
        <v>0</v>
      </c>
      <c r="P122" s="40">
        <f t="shared" si="121"/>
        <v>0</v>
      </c>
      <c r="Q122" s="40">
        <f t="shared" si="121"/>
        <v>0</v>
      </c>
      <c r="R122" s="40">
        <f>SUM(R120:R120) * R121</f>
        <v>1291365.7041751768</v>
      </c>
      <c r="S122" s="40">
        <f t="shared" si="121"/>
        <v>1292604.7315618456</v>
      </c>
      <c r="T122" s="40">
        <f t="shared" si="121"/>
        <v>1293840.8166347728</v>
      </c>
      <c r="U122" s="40">
        <f t="shared" si="121"/>
        <v>1295073.9088205069</v>
      </c>
      <c r="V122" s="40">
        <f t="shared" si="121"/>
        <v>1296303.958328631</v>
      </c>
      <c r="W122" s="40">
        <f t="shared" si="121"/>
        <v>1297530.9161408003</v>
      </c>
      <c r="X122" s="40">
        <f t="shared" si="121"/>
        <v>1298754.7340000612</v>
      </c>
      <c r="Y122" s="40">
        <f t="shared" si="121"/>
        <v>1299975.3644004632</v>
      </c>
      <c r="Z122" s="40">
        <f t="shared" si="121"/>
        <v>1301192.7605769755</v>
      </c>
      <c r="AA122" s="40">
        <f t="shared" si="121"/>
        <v>1302406.8764957176</v>
      </c>
      <c r="AB122" s="40">
        <f t="shared" si="121"/>
        <v>1303617.6668445095</v>
      </c>
      <c r="AC122" s="40">
        <f t="shared" si="121"/>
        <v>1304825.0870237511</v>
      </c>
      <c r="AD122" s="40">
        <f t="shared" si="121"/>
        <v>1306029.0931376293</v>
      </c>
      <c r="AE122" s="40">
        <f t="shared" si="121"/>
        <v>1307229.6419856595</v>
      </c>
      <c r="AF122" s="40">
        <f t="shared" si="121"/>
        <v>1308426.6910545612</v>
      </c>
      <c r="AG122" s="40">
        <f t="shared" si="121"/>
        <v>1309620.1985104668</v>
      </c>
      <c r="AH122" s="40">
        <f t="shared" si="121"/>
        <v>1310810.1231914631</v>
      </c>
      <c r="AI122" s="40">
        <f t="shared" si="121"/>
        <v>1311996.4246004617</v>
      </c>
      <c r="AJ122" s="40">
        <f t="shared" si="121"/>
        <v>1313179.0628983965</v>
      </c>
      <c r="AK122" s="40">
        <f t="shared" ref="AK122:AM122" si="122">SUM(AK120:AK120) * AK121</f>
        <v>1313076.5488463768</v>
      </c>
      <c r="AL122" s="40">
        <f t="shared" si="122"/>
        <v>0</v>
      </c>
      <c r="AM122" s="40">
        <f t="shared" si="122"/>
        <v>0</v>
      </c>
    </row>
    <row r="123" spans="1:39" s="74" customFormat="1" x14ac:dyDescent="0.25">
      <c r="A123" s="94"/>
      <c r="B123" s="94"/>
      <c r="C123" s="95"/>
      <c r="D123" s="154"/>
      <c r="E123" s="72"/>
      <c r="F123" s="72"/>
      <c r="G123" s="72"/>
      <c r="H123" s="72"/>
      <c r="I123" s="72"/>
    </row>
    <row r="124" spans="1:39" s="74" customFormat="1" x14ac:dyDescent="0.25">
      <c r="A124" s="94"/>
      <c r="B124" s="94"/>
      <c r="C124" s="95"/>
      <c r="D124" s="154"/>
      <c r="E124" s="18" t="str">
        <f>corridorSafetyCosts!E$122</f>
        <v>Project Crash Cost Reduction - Crash Cost</v>
      </c>
      <c r="F124" s="18">
        <f>corridorSafetyCosts!F$122</f>
        <v>0</v>
      </c>
      <c r="G124" s="18" t="str">
        <f>corridorSafetyCosts!G$122</f>
        <v>$</v>
      </c>
      <c r="H124" s="18">
        <f>corridorSafetyCosts!H$122</f>
        <v>24744783.760381851</v>
      </c>
      <c r="I124" s="18">
        <f>corridorSafetyCosts!I$122</f>
        <v>0</v>
      </c>
      <c r="J124" s="18">
        <f>corridorSafetyCosts!J$122</f>
        <v>0</v>
      </c>
      <c r="K124" s="18">
        <f>corridorSafetyCosts!K$122</f>
        <v>0</v>
      </c>
      <c r="L124" s="18">
        <f>corridorSafetyCosts!L$122</f>
        <v>0</v>
      </c>
      <c r="M124" s="18">
        <f>corridorSafetyCosts!M$122</f>
        <v>0</v>
      </c>
      <c r="N124" s="18">
        <f>corridorSafetyCosts!N$122</f>
        <v>0</v>
      </c>
      <c r="O124" s="18">
        <f>corridorSafetyCosts!O$122</f>
        <v>0</v>
      </c>
      <c r="P124" s="18">
        <f>corridorSafetyCosts!P$122</f>
        <v>0</v>
      </c>
      <c r="Q124" s="18">
        <f>corridorSafetyCosts!Q$122</f>
        <v>0</v>
      </c>
      <c r="R124" s="18">
        <f>corridorSafetyCosts!R$122</f>
        <v>1291365.7041751768</v>
      </c>
      <c r="S124" s="18">
        <f>corridorSafetyCosts!S$122</f>
        <v>1292604.7315618456</v>
      </c>
      <c r="T124" s="18">
        <f>corridorSafetyCosts!T$122</f>
        <v>1293840.8166347728</v>
      </c>
      <c r="U124" s="18">
        <f>corridorSafetyCosts!U$122</f>
        <v>1295073.9088205069</v>
      </c>
      <c r="V124" s="18">
        <f>corridorSafetyCosts!V$122</f>
        <v>1296303.958328631</v>
      </c>
      <c r="W124" s="18">
        <f>corridorSafetyCosts!W$122</f>
        <v>1297530.9161408003</v>
      </c>
      <c r="X124" s="18">
        <f>corridorSafetyCosts!X$122</f>
        <v>1298754.7340000612</v>
      </c>
      <c r="Y124" s="18">
        <f>corridorSafetyCosts!Y$122</f>
        <v>1299975.3644004632</v>
      </c>
      <c r="Z124" s="18">
        <f>corridorSafetyCosts!Z$122</f>
        <v>1301192.7605769755</v>
      </c>
      <c r="AA124" s="18">
        <f>corridorSafetyCosts!AA$122</f>
        <v>1302406.8764957176</v>
      </c>
      <c r="AB124" s="18">
        <f>corridorSafetyCosts!AB$122</f>
        <v>1303617.6668445095</v>
      </c>
      <c r="AC124" s="18">
        <f>corridorSafetyCosts!AC$122</f>
        <v>1304825.0870237511</v>
      </c>
      <c r="AD124" s="18">
        <f>corridorSafetyCosts!AD$122</f>
        <v>1306029.0931376293</v>
      </c>
      <c r="AE124" s="18">
        <f>corridorSafetyCosts!AE$122</f>
        <v>1307229.6419856595</v>
      </c>
      <c r="AF124" s="18">
        <f>corridorSafetyCosts!AF$122</f>
        <v>1308426.6910545612</v>
      </c>
      <c r="AG124" s="18">
        <f>corridorSafetyCosts!AG$122</f>
        <v>1309620.1985104668</v>
      </c>
      <c r="AH124" s="18">
        <f>corridorSafetyCosts!AH$122</f>
        <v>1310810.1231914631</v>
      </c>
      <c r="AI124" s="18">
        <f>corridorSafetyCosts!AI$122</f>
        <v>1311996.4246004617</v>
      </c>
      <c r="AJ124" s="18">
        <f>corridorSafetyCosts!AJ$122</f>
        <v>1313179.0628983965</v>
      </c>
      <c r="AK124" s="18">
        <f>corridorSafetyCosts!AK$122</f>
        <v>1313076.5488463768</v>
      </c>
      <c r="AL124" s="18">
        <f>corridorSafetyCosts!AL$122</f>
        <v>0</v>
      </c>
      <c r="AM124" s="18">
        <f>corridorSafetyCosts!AM$122</f>
        <v>0</v>
      </c>
    </row>
    <row r="125" spans="1:39" x14ac:dyDescent="0.25">
      <c r="E125" s="61" t="str">
        <f>Time!E$71</f>
        <v>Discount Factor</v>
      </c>
      <c r="F125" s="61">
        <f>Time!F$71</f>
        <v>0</v>
      </c>
      <c r="G125" s="61" t="str">
        <f>Time!G$71</f>
        <v>Multiplier</v>
      </c>
      <c r="H125" s="61">
        <f>Time!H$71</f>
        <v>0</v>
      </c>
      <c r="I125" s="61">
        <f>Time!I$71</f>
        <v>0</v>
      </c>
      <c r="J125" s="61">
        <f>Time!J$71</f>
        <v>0.93457943925233644</v>
      </c>
      <c r="K125" s="61">
        <f>Time!K$71</f>
        <v>1</v>
      </c>
      <c r="L125" s="61">
        <f>Time!L$71</f>
        <v>1.07</v>
      </c>
      <c r="M125" s="61">
        <f>Time!M$71</f>
        <v>1.1449</v>
      </c>
      <c r="N125" s="61">
        <f>Time!N$71</f>
        <v>1.2250430000000001</v>
      </c>
      <c r="O125" s="61">
        <f>Time!O$71</f>
        <v>1.31079601</v>
      </c>
      <c r="P125" s="61">
        <f>Time!P$71</f>
        <v>1.4025517307000002</v>
      </c>
      <c r="Q125" s="61">
        <f>Time!Q$71</f>
        <v>1.5007303518490001</v>
      </c>
      <c r="R125" s="61">
        <f>Time!R$71</f>
        <v>1.6057814764784302</v>
      </c>
      <c r="S125" s="61">
        <f>Time!S$71</f>
        <v>1.7181861798319202</v>
      </c>
      <c r="T125" s="61">
        <f>Time!T$71</f>
        <v>1.8384592124201549</v>
      </c>
      <c r="U125" s="61">
        <f>Time!U$71</f>
        <v>1.9671513572895656</v>
      </c>
      <c r="V125" s="61">
        <f>Time!V$71</f>
        <v>2.1048519522998355</v>
      </c>
      <c r="W125" s="61">
        <f>Time!W$71</f>
        <v>2.2521915889608235</v>
      </c>
      <c r="X125" s="61">
        <f>Time!X$71</f>
        <v>2.4098450001880813</v>
      </c>
      <c r="Y125" s="61">
        <f>Time!Y$71</f>
        <v>2.5785341502012469</v>
      </c>
      <c r="Z125" s="61">
        <f>Time!Z$71</f>
        <v>2.7590315407153345</v>
      </c>
      <c r="AA125" s="61">
        <f>Time!AA$71</f>
        <v>2.9521637485654075</v>
      </c>
      <c r="AB125" s="61">
        <f>Time!AB$71</f>
        <v>3.1588152109649861</v>
      </c>
      <c r="AC125" s="61">
        <f>Time!AC$71</f>
        <v>3.3799322757325352</v>
      </c>
      <c r="AD125" s="61">
        <f>Time!AD$71</f>
        <v>3.6165275350338129</v>
      </c>
      <c r="AE125" s="61">
        <f>Time!AE$71</f>
        <v>3.8696844624861795</v>
      </c>
      <c r="AF125" s="61">
        <f>Time!AF$71</f>
        <v>4.1405623748602123</v>
      </c>
      <c r="AG125" s="61">
        <f>Time!AG$71</f>
        <v>4.4304017411004271</v>
      </c>
      <c r="AH125" s="61">
        <f>Time!AH$71</f>
        <v>4.740529862977457</v>
      </c>
      <c r="AI125" s="61">
        <f>Time!AI$71</f>
        <v>5.0723669533858793</v>
      </c>
      <c r="AJ125" s="61">
        <f>Time!AJ$71</f>
        <v>5.4274326401228912</v>
      </c>
      <c r="AK125" s="61">
        <f>Time!AK$71</f>
        <v>5.807352924931493</v>
      </c>
      <c r="AL125" s="61">
        <f>Time!AL$71</f>
        <v>6.2138676296766988</v>
      </c>
      <c r="AM125" s="61">
        <f>Time!AM$71</f>
        <v>6.6488383637540664</v>
      </c>
    </row>
    <row r="126" spans="1:39" x14ac:dyDescent="0.25">
      <c r="E126" s="18" t="s">
        <v>251</v>
      </c>
      <c r="F126" s="18"/>
      <c r="G126" s="18" t="s">
        <v>84</v>
      </c>
      <c r="H126" s="18">
        <f>SUM(J126:AK126)</f>
        <v>9178984.4096126743</v>
      </c>
      <c r="I126" s="18"/>
      <c r="J126" s="18">
        <f>J124/J125</f>
        <v>0</v>
      </c>
      <c r="K126" s="18">
        <f t="shared" ref="K126:AI126" si="123">K124/K125</f>
        <v>0</v>
      </c>
      <c r="L126" s="18">
        <f t="shared" si="123"/>
        <v>0</v>
      </c>
      <c r="M126" s="18">
        <f t="shared" si="123"/>
        <v>0</v>
      </c>
      <c r="N126" s="18">
        <f t="shared" si="123"/>
        <v>0</v>
      </c>
      <c r="O126" s="18">
        <f t="shared" si="123"/>
        <v>0</v>
      </c>
      <c r="P126" s="18">
        <f t="shared" si="123"/>
        <v>0</v>
      </c>
      <c r="Q126" s="18">
        <f t="shared" si="123"/>
        <v>0</v>
      </c>
      <c r="R126" s="18">
        <f>R124/R125</f>
        <v>804197.65895370464</v>
      </c>
      <c r="S126" s="18">
        <f t="shared" si="123"/>
        <v>752307.72237284167</v>
      </c>
      <c r="T126" s="18">
        <f t="shared" si="123"/>
        <v>703763.67770028231</v>
      </c>
      <c r="U126" s="18">
        <f t="shared" si="123"/>
        <v>658349.90481104678</v>
      </c>
      <c r="V126" s="18">
        <f t="shared" si="123"/>
        <v>615864.6725306469</v>
      </c>
      <c r="W126" s="18">
        <f t="shared" si="123"/>
        <v>576119.24425110291</v>
      </c>
      <c r="X126" s="18">
        <f t="shared" si="123"/>
        <v>538937.04113695992</v>
      </c>
      <c r="Y126" s="18">
        <f t="shared" si="123"/>
        <v>504152.8592122792</v>
      </c>
      <c r="Z126" s="18">
        <f t="shared" si="123"/>
        <v>471612.13685857865</v>
      </c>
      <c r="AA126" s="18">
        <f t="shared" si="123"/>
        <v>441170.26947730023</v>
      </c>
      <c r="AB126" s="18">
        <f t="shared" si="123"/>
        <v>412691.96827954601</v>
      </c>
      <c r="AC126" s="18">
        <f t="shared" si="123"/>
        <v>386050.66036151728</v>
      </c>
      <c r="AD126" s="18">
        <f t="shared" si="123"/>
        <v>361127.92740714434</v>
      </c>
      <c r="AE126" s="18">
        <f t="shared" si="123"/>
        <v>337812.98053066473</v>
      </c>
      <c r="AF126" s="18">
        <f t="shared" si="123"/>
        <v>316002.16893212107</v>
      </c>
      <c r="AG126" s="18">
        <f t="shared" si="123"/>
        <v>295598.52018864144</v>
      </c>
      <c r="AH126" s="18">
        <f t="shared" si="123"/>
        <v>276511.31014459266</v>
      </c>
      <c r="AI126" s="18">
        <f t="shared" si="123"/>
        <v>258655.66049488689</v>
      </c>
      <c r="AJ126" s="18">
        <f>AJ124/AJ125</f>
        <v>241952.16227845487</v>
      </c>
      <c r="AK126" s="18">
        <f t="shared" ref="AK126:AM126" si="124">AK124/AK125</f>
        <v>226105.86369036057</v>
      </c>
      <c r="AL126" s="18">
        <f t="shared" si="124"/>
        <v>0</v>
      </c>
      <c r="AM126" s="18">
        <f t="shared" si="124"/>
        <v>0</v>
      </c>
    </row>
    <row r="127" spans="1:39" x14ac:dyDescent="0.25"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</row>
    <row r="128" spans="1:39" s="113" customFormat="1" x14ac:dyDescent="0.25">
      <c r="A128" s="110"/>
      <c r="B128" s="110"/>
      <c r="C128" s="111"/>
      <c r="D128" s="205"/>
      <c r="E128" s="33" t="str">
        <f>E$126</f>
        <v>Discounted Crash Cost Reductions</v>
      </c>
      <c r="F128" s="33">
        <f t="shared" ref="F128:AM128" si="125">F$126</f>
        <v>0</v>
      </c>
      <c r="G128" s="33" t="str">
        <f t="shared" si="125"/>
        <v>$</v>
      </c>
      <c r="H128" s="33">
        <f>H$126</f>
        <v>9178984.4096126743</v>
      </c>
      <c r="I128" s="33">
        <f t="shared" si="125"/>
        <v>0</v>
      </c>
      <c r="J128" s="33">
        <f>J$126</f>
        <v>0</v>
      </c>
      <c r="K128" s="33">
        <f t="shared" si="125"/>
        <v>0</v>
      </c>
      <c r="L128" s="33">
        <f>L$126</f>
        <v>0</v>
      </c>
      <c r="M128" s="33">
        <f t="shared" si="125"/>
        <v>0</v>
      </c>
      <c r="N128" s="33">
        <f t="shared" si="125"/>
        <v>0</v>
      </c>
      <c r="O128" s="33">
        <f t="shared" si="125"/>
        <v>0</v>
      </c>
      <c r="P128" s="33">
        <f t="shared" si="125"/>
        <v>0</v>
      </c>
      <c r="Q128" s="33">
        <f t="shared" si="125"/>
        <v>0</v>
      </c>
      <c r="R128" s="33">
        <f>R$126</f>
        <v>804197.65895370464</v>
      </c>
      <c r="S128" s="33">
        <f>S$126</f>
        <v>752307.72237284167</v>
      </c>
      <c r="T128" s="33">
        <f t="shared" si="125"/>
        <v>703763.67770028231</v>
      </c>
      <c r="U128" s="33">
        <f t="shared" si="125"/>
        <v>658349.90481104678</v>
      </c>
      <c r="V128" s="33">
        <f t="shared" si="125"/>
        <v>615864.6725306469</v>
      </c>
      <c r="W128" s="33">
        <f t="shared" si="125"/>
        <v>576119.24425110291</v>
      </c>
      <c r="X128" s="33">
        <f t="shared" si="125"/>
        <v>538937.04113695992</v>
      </c>
      <c r="Y128" s="33">
        <f t="shared" si="125"/>
        <v>504152.8592122792</v>
      </c>
      <c r="Z128" s="33">
        <f t="shared" si="125"/>
        <v>471612.13685857865</v>
      </c>
      <c r="AA128" s="33">
        <f t="shared" si="125"/>
        <v>441170.26947730023</v>
      </c>
      <c r="AB128" s="33">
        <f t="shared" si="125"/>
        <v>412691.96827954601</v>
      </c>
      <c r="AC128" s="33">
        <f t="shared" si="125"/>
        <v>386050.66036151728</v>
      </c>
      <c r="AD128" s="33">
        <f t="shared" si="125"/>
        <v>361127.92740714434</v>
      </c>
      <c r="AE128" s="33">
        <f t="shared" si="125"/>
        <v>337812.98053066473</v>
      </c>
      <c r="AF128" s="33">
        <f t="shared" si="125"/>
        <v>316002.16893212107</v>
      </c>
      <c r="AG128" s="33">
        <f t="shared" si="125"/>
        <v>295598.52018864144</v>
      </c>
      <c r="AH128" s="33">
        <f t="shared" si="125"/>
        <v>276511.31014459266</v>
      </c>
      <c r="AI128" s="33">
        <f t="shared" si="125"/>
        <v>258655.66049488689</v>
      </c>
      <c r="AJ128" s="33">
        <f t="shared" si="125"/>
        <v>241952.16227845487</v>
      </c>
      <c r="AK128" s="33">
        <f t="shared" si="125"/>
        <v>226105.86369036057</v>
      </c>
      <c r="AL128" s="33">
        <f t="shared" si="125"/>
        <v>0</v>
      </c>
      <c r="AM128" s="33">
        <f t="shared" si="125"/>
        <v>0</v>
      </c>
    </row>
    <row r="129" spans="1:39" s="113" customFormat="1" x14ac:dyDescent="0.25">
      <c r="A129" s="110"/>
      <c r="B129" s="110"/>
      <c r="C129" s="111"/>
      <c r="D129" s="205"/>
      <c r="E129" s="33" t="s">
        <v>371</v>
      </c>
      <c r="F129" s="33">
        <f>SUM(J128:AK128)</f>
        <v>9178984.4096126743</v>
      </c>
      <c r="G129" s="33" t="s">
        <v>84</v>
      </c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</row>
    <row r="130" spans="1:39" x14ac:dyDescent="0.25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</row>
    <row r="131" spans="1:39" x14ac:dyDescent="0.25">
      <c r="C131" s="3" t="s">
        <v>77</v>
      </c>
    </row>
    <row r="132" spans="1:39" x14ac:dyDescent="0.25">
      <c r="E132" s="17" t="str">
        <f>E$104</f>
        <v>Expected Crash Cost - Value of Time</v>
      </c>
      <c r="F132" s="17">
        <f t="shared" ref="F132:AM132" si="126">F$104</f>
        <v>0</v>
      </c>
      <c r="G132" s="17" t="str">
        <f t="shared" si="126"/>
        <v>$</v>
      </c>
      <c r="H132" s="17">
        <f>H$104</f>
        <v>1889316.2265392691</v>
      </c>
      <c r="I132" s="17">
        <f t="shared" si="126"/>
        <v>0</v>
      </c>
      <c r="J132" s="17">
        <f t="shared" si="126"/>
        <v>47456.358823645212</v>
      </c>
      <c r="K132" s="17">
        <f t="shared" si="126"/>
        <v>46021.319711627126</v>
      </c>
      <c r="L132" s="17">
        <f t="shared" si="126"/>
        <v>47469.421490399887</v>
      </c>
      <c r="M132" s="17">
        <f t="shared" si="126"/>
        <v>48923.032787584852</v>
      </c>
      <c r="N132" s="17">
        <f t="shared" si="126"/>
        <v>50382.052397886822</v>
      </c>
      <c r="O132" s="17">
        <f t="shared" si="126"/>
        <v>51807.540010631543</v>
      </c>
      <c r="P132" s="17">
        <f t="shared" si="126"/>
        <v>53274.541044004582</v>
      </c>
      <c r="Q132" s="17">
        <f t="shared" si="126"/>
        <v>54784.261727136392</v>
      </c>
      <c r="R132" s="17">
        <f t="shared" si="126"/>
        <v>56337.94282945041</v>
      </c>
      <c r="S132" s="17">
        <f t="shared" si="126"/>
        <v>57936.860631408985</v>
      </c>
      <c r="T132" s="17">
        <f t="shared" si="126"/>
        <v>59582.327922069766</v>
      </c>
      <c r="U132" s="17">
        <f t="shared" si="126"/>
        <v>61275.695024184242</v>
      </c>
      <c r="V132" s="17">
        <f t="shared" si="126"/>
        <v>63018.350847592599</v>
      </c>
      <c r="W132" s="17">
        <f t="shared" si="126"/>
        <v>64811.723971687104</v>
      </c>
      <c r="X132" s="17">
        <f t="shared" si="126"/>
        <v>66657.283757738958</v>
      </c>
      <c r="Y132" s="17">
        <f t="shared" si="126"/>
        <v>68556.541491905082</v>
      </c>
      <c r="Z132" s="17">
        <f t="shared" si="126"/>
        <v>70511.051559752043</v>
      </c>
      <c r="AA132" s="17">
        <f t="shared" si="126"/>
        <v>72522.412653159307</v>
      </c>
      <c r="AB132" s="17">
        <f t="shared" si="126"/>
        <v>74592.269010485878</v>
      </c>
      <c r="AC132" s="17">
        <f t="shared" si="126"/>
        <v>76722.311690909031</v>
      </c>
      <c r="AD132" s="17">
        <f t="shared" si="126"/>
        <v>78914.279883868629</v>
      </c>
      <c r="AE132" s="17">
        <f t="shared" si="126"/>
        <v>81169.962254575788</v>
      </c>
      <c r="AF132" s="17">
        <f>AF$104</f>
        <v>83491.198326570957</v>
      </c>
      <c r="AG132" s="17">
        <f t="shared" si="126"/>
        <v>85879.879902342553</v>
      </c>
      <c r="AH132" s="17">
        <f t="shared" si="126"/>
        <v>88337.952523046159</v>
      </c>
      <c r="AI132" s="17">
        <f t="shared" si="126"/>
        <v>90867.416968391364</v>
      </c>
      <c r="AJ132" s="17">
        <f t="shared" si="126"/>
        <v>93470.330797792718</v>
      </c>
      <c r="AK132" s="17">
        <f t="shared" si="126"/>
        <v>94541.906499421311</v>
      </c>
      <c r="AL132" s="17">
        <f t="shared" si="126"/>
        <v>95622.615831962772</v>
      </c>
      <c r="AM132" s="17">
        <f t="shared" si="126"/>
        <v>96711.71121262027</v>
      </c>
    </row>
    <row r="133" spans="1:39" x14ac:dyDescent="0.25">
      <c r="E133" s="187" t="s">
        <v>347</v>
      </c>
      <c r="F133" s="187">
        <v>0</v>
      </c>
      <c r="G133" s="187" t="s">
        <v>84</v>
      </c>
      <c r="H133" s="187">
        <v>0</v>
      </c>
      <c r="I133" s="187">
        <v>0</v>
      </c>
      <c r="J133" s="187">
        <v>0</v>
      </c>
      <c r="K133" s="187">
        <v>0</v>
      </c>
      <c r="L133" s="187">
        <v>0</v>
      </c>
      <c r="M133" s="187">
        <v>0</v>
      </c>
      <c r="N133" s="187">
        <v>0</v>
      </c>
      <c r="O133" s="187">
        <v>0</v>
      </c>
      <c r="P133" s="187">
        <v>0</v>
      </c>
      <c r="Q133" s="187">
        <v>0</v>
      </c>
      <c r="R133" s="187">
        <v>0</v>
      </c>
      <c r="S133" s="187">
        <v>0</v>
      </c>
      <c r="T133" s="187">
        <v>0</v>
      </c>
      <c r="U133" s="187">
        <v>0</v>
      </c>
      <c r="V133" s="187">
        <v>0</v>
      </c>
      <c r="W133" s="187">
        <v>0</v>
      </c>
      <c r="X133" s="187">
        <v>0</v>
      </c>
      <c r="Y133" s="187">
        <v>0</v>
      </c>
      <c r="Z133" s="187">
        <v>0</v>
      </c>
      <c r="AA133" s="187">
        <v>0</v>
      </c>
      <c r="AB133" s="187">
        <v>0</v>
      </c>
      <c r="AC133" s="187">
        <v>0</v>
      </c>
      <c r="AD133" s="187">
        <v>0</v>
      </c>
      <c r="AE133" s="187">
        <v>0</v>
      </c>
      <c r="AF133" s="187">
        <v>0</v>
      </c>
      <c r="AG133" s="187">
        <v>0</v>
      </c>
      <c r="AH133" s="187">
        <v>0</v>
      </c>
      <c r="AI133" s="187">
        <v>0</v>
      </c>
      <c r="AJ133" s="187">
        <v>0</v>
      </c>
      <c r="AK133" s="187">
        <v>1</v>
      </c>
      <c r="AL133" s="187">
        <v>2</v>
      </c>
      <c r="AM133" s="187">
        <v>3</v>
      </c>
    </row>
    <row r="134" spans="1:39" x14ac:dyDescent="0.25">
      <c r="E134" s="17" t="s">
        <v>348</v>
      </c>
      <c r="F134" s="17"/>
      <c r="G134" s="17" t="s">
        <v>84</v>
      </c>
      <c r="H134" s="17">
        <f>SUM(J134:AK134)</f>
        <v>1889315.2265392691</v>
      </c>
      <c r="I134" s="17"/>
      <c r="J134" s="17">
        <f t="shared" ref="J134:AJ134" si="127">J132-J133</f>
        <v>47456.358823645212</v>
      </c>
      <c r="K134" s="17">
        <f t="shared" si="127"/>
        <v>46021.319711627126</v>
      </c>
      <c r="L134" s="17">
        <f t="shared" si="127"/>
        <v>47469.421490399887</v>
      </c>
      <c r="M134" s="17">
        <f t="shared" si="127"/>
        <v>48923.032787584852</v>
      </c>
      <c r="N134" s="17">
        <f t="shared" si="127"/>
        <v>50382.052397886822</v>
      </c>
      <c r="O134" s="17">
        <f t="shared" si="127"/>
        <v>51807.540010631543</v>
      </c>
      <c r="P134" s="17">
        <f t="shared" si="127"/>
        <v>53274.541044004582</v>
      </c>
      <c r="Q134" s="17">
        <f t="shared" si="127"/>
        <v>54784.261727136392</v>
      </c>
      <c r="R134" s="17">
        <f t="shared" si="127"/>
        <v>56337.94282945041</v>
      </c>
      <c r="S134" s="17">
        <f t="shared" si="127"/>
        <v>57936.860631408985</v>
      </c>
      <c r="T134" s="17">
        <f t="shared" si="127"/>
        <v>59582.327922069766</v>
      </c>
      <c r="U134" s="17">
        <f t="shared" si="127"/>
        <v>61275.695024184242</v>
      </c>
      <c r="V134" s="17">
        <f t="shared" si="127"/>
        <v>63018.350847592599</v>
      </c>
      <c r="W134" s="17">
        <f t="shared" si="127"/>
        <v>64811.723971687104</v>
      </c>
      <c r="X134" s="17">
        <f t="shared" si="127"/>
        <v>66657.283757738958</v>
      </c>
      <c r="Y134" s="17">
        <f t="shared" si="127"/>
        <v>68556.541491905082</v>
      </c>
      <c r="Z134" s="17">
        <f t="shared" si="127"/>
        <v>70511.051559752043</v>
      </c>
      <c r="AA134" s="17">
        <f t="shared" si="127"/>
        <v>72522.412653159307</v>
      </c>
      <c r="AB134" s="17">
        <f t="shared" si="127"/>
        <v>74592.269010485878</v>
      </c>
      <c r="AC134" s="17">
        <f t="shared" si="127"/>
        <v>76722.311690909031</v>
      </c>
      <c r="AD134" s="17">
        <f t="shared" si="127"/>
        <v>78914.279883868629</v>
      </c>
      <c r="AE134" s="17">
        <f t="shared" si="127"/>
        <v>81169.962254575788</v>
      </c>
      <c r="AF134" s="17">
        <f>AF132-AF133</f>
        <v>83491.198326570957</v>
      </c>
      <c r="AG134" s="17">
        <f t="shared" si="127"/>
        <v>85879.879902342553</v>
      </c>
      <c r="AH134" s="17">
        <f t="shared" si="127"/>
        <v>88337.952523046159</v>
      </c>
      <c r="AI134" s="17">
        <f t="shared" si="127"/>
        <v>90867.416968391364</v>
      </c>
      <c r="AJ134" s="17">
        <f t="shared" si="127"/>
        <v>93470.330797792718</v>
      </c>
      <c r="AK134" s="17">
        <f t="shared" ref="AK134:AM134" si="128">AK132-AK133</f>
        <v>94540.906499421311</v>
      </c>
      <c r="AL134" s="17">
        <f t="shared" si="128"/>
        <v>95620.615831962772</v>
      </c>
      <c r="AM134" s="17">
        <f t="shared" si="128"/>
        <v>96708.71121262027</v>
      </c>
    </row>
    <row r="136" spans="1:39" x14ac:dyDescent="0.25">
      <c r="E136" s="17" t="str">
        <f>E$134</f>
        <v>Montebello Blvd - Crash Cost Reduction - Value of Time</v>
      </c>
      <c r="F136" s="17">
        <f t="shared" ref="F136:AM136" si="129">F$134</f>
        <v>0</v>
      </c>
      <c r="G136" s="17" t="str">
        <f t="shared" si="129"/>
        <v>$</v>
      </c>
      <c r="H136" s="17">
        <f>H$134</f>
        <v>1889315.2265392691</v>
      </c>
      <c r="I136" s="17">
        <f t="shared" si="129"/>
        <v>0</v>
      </c>
      <c r="J136" s="17">
        <f t="shared" si="129"/>
        <v>47456.358823645212</v>
      </c>
      <c r="K136" s="17">
        <f t="shared" si="129"/>
        <v>46021.319711627126</v>
      </c>
      <c r="L136" s="17">
        <f t="shared" si="129"/>
        <v>47469.421490399887</v>
      </c>
      <c r="M136" s="17">
        <f t="shared" si="129"/>
        <v>48923.032787584852</v>
      </c>
      <c r="N136" s="17">
        <f t="shared" si="129"/>
        <v>50382.052397886822</v>
      </c>
      <c r="O136" s="17">
        <f t="shared" si="129"/>
        <v>51807.540010631543</v>
      </c>
      <c r="P136" s="17">
        <f t="shared" si="129"/>
        <v>53274.541044004582</v>
      </c>
      <c r="Q136" s="17">
        <f t="shared" si="129"/>
        <v>54784.261727136392</v>
      </c>
      <c r="R136" s="17">
        <f t="shared" si="129"/>
        <v>56337.94282945041</v>
      </c>
      <c r="S136" s="17">
        <f t="shared" si="129"/>
        <v>57936.860631408985</v>
      </c>
      <c r="T136" s="17">
        <f t="shared" si="129"/>
        <v>59582.327922069766</v>
      </c>
      <c r="U136" s="17">
        <f t="shared" si="129"/>
        <v>61275.695024184242</v>
      </c>
      <c r="V136" s="17">
        <f t="shared" si="129"/>
        <v>63018.350847592599</v>
      </c>
      <c r="W136" s="17">
        <f t="shared" si="129"/>
        <v>64811.723971687104</v>
      </c>
      <c r="X136" s="17">
        <f t="shared" si="129"/>
        <v>66657.283757738958</v>
      </c>
      <c r="Y136" s="17">
        <f t="shared" si="129"/>
        <v>68556.541491905082</v>
      </c>
      <c r="Z136" s="17">
        <f t="shared" si="129"/>
        <v>70511.051559752043</v>
      </c>
      <c r="AA136" s="17">
        <f t="shared" si="129"/>
        <v>72522.412653159307</v>
      </c>
      <c r="AB136" s="17">
        <f t="shared" si="129"/>
        <v>74592.269010485878</v>
      </c>
      <c r="AC136" s="17">
        <f t="shared" si="129"/>
        <v>76722.311690909031</v>
      </c>
      <c r="AD136" s="17">
        <f t="shared" si="129"/>
        <v>78914.279883868629</v>
      </c>
      <c r="AE136" s="17">
        <f t="shared" si="129"/>
        <v>81169.962254575788</v>
      </c>
      <c r="AF136" s="17">
        <f>AF$134</f>
        <v>83491.198326570957</v>
      </c>
      <c r="AG136" s="17">
        <f t="shared" si="129"/>
        <v>85879.879902342553</v>
      </c>
      <c r="AH136" s="17">
        <f t="shared" si="129"/>
        <v>88337.952523046159</v>
      </c>
      <c r="AI136" s="17">
        <f t="shared" si="129"/>
        <v>90867.416968391364</v>
      </c>
      <c r="AJ136" s="17">
        <f t="shared" si="129"/>
        <v>93470.330797792718</v>
      </c>
      <c r="AK136" s="17">
        <f t="shared" si="129"/>
        <v>94540.906499421311</v>
      </c>
      <c r="AL136" s="17">
        <f t="shared" si="129"/>
        <v>95620.615831962772</v>
      </c>
      <c r="AM136" s="17">
        <f t="shared" si="129"/>
        <v>96708.71121262027</v>
      </c>
    </row>
    <row r="137" spans="1:39" x14ac:dyDescent="0.25">
      <c r="E137" s="38" t="str">
        <f>Time!E$40</f>
        <v>Operation period flag</v>
      </c>
      <c r="F137" s="38">
        <f>Time!F$40</f>
        <v>0</v>
      </c>
      <c r="G137" s="38" t="str">
        <f>Time!G$40</f>
        <v>flag</v>
      </c>
      <c r="H137" s="38">
        <f>Time!H$40</f>
        <v>0</v>
      </c>
      <c r="I137" s="38">
        <f>Time!I$40</f>
        <v>0</v>
      </c>
      <c r="J137" s="38">
        <f>Time!J$40</f>
        <v>0</v>
      </c>
      <c r="K137" s="38">
        <f>Time!K$40</f>
        <v>0</v>
      </c>
      <c r="L137" s="38">
        <f>Time!L$40</f>
        <v>0</v>
      </c>
      <c r="M137" s="38">
        <f>Time!M$40</f>
        <v>0</v>
      </c>
      <c r="N137" s="38">
        <f>Time!N$40</f>
        <v>0</v>
      </c>
      <c r="O137" s="38">
        <f>Time!O$40</f>
        <v>0</v>
      </c>
      <c r="P137" s="38">
        <f>Time!P$40</f>
        <v>0</v>
      </c>
      <c r="Q137" s="38">
        <f>Time!Q$40</f>
        <v>0</v>
      </c>
      <c r="R137" s="38">
        <f>Time!R$40</f>
        <v>1</v>
      </c>
      <c r="S137" s="38">
        <f>Time!S$40</f>
        <v>1</v>
      </c>
      <c r="T137" s="38">
        <f>Time!T$40</f>
        <v>1</v>
      </c>
      <c r="U137" s="38">
        <f>Time!U$40</f>
        <v>1</v>
      </c>
      <c r="V137" s="38">
        <f>Time!V$40</f>
        <v>1</v>
      </c>
      <c r="W137" s="38">
        <f>Time!W$40</f>
        <v>1</v>
      </c>
      <c r="X137" s="38">
        <f>Time!X$40</f>
        <v>1</v>
      </c>
      <c r="Y137" s="38">
        <f>Time!Y$40</f>
        <v>1</v>
      </c>
      <c r="Z137" s="38">
        <f>Time!Z$40</f>
        <v>1</v>
      </c>
      <c r="AA137" s="38">
        <f>Time!AA$40</f>
        <v>1</v>
      </c>
      <c r="AB137" s="38">
        <f>Time!AB$40</f>
        <v>1</v>
      </c>
      <c r="AC137" s="38">
        <f>Time!AC$40</f>
        <v>1</v>
      </c>
      <c r="AD137" s="38">
        <f>Time!AD$40</f>
        <v>1</v>
      </c>
      <c r="AE137" s="38">
        <f>Time!AE$40</f>
        <v>1</v>
      </c>
      <c r="AF137" s="38">
        <f>Time!AF$40</f>
        <v>1</v>
      </c>
      <c r="AG137" s="38">
        <f>Time!AG$40</f>
        <v>1</v>
      </c>
      <c r="AH137" s="38">
        <f>Time!AH$40</f>
        <v>1</v>
      </c>
      <c r="AI137" s="38">
        <f>Time!AI$40</f>
        <v>1</v>
      </c>
      <c r="AJ137" s="38">
        <f>Time!AJ$40</f>
        <v>1</v>
      </c>
      <c r="AK137" s="38">
        <f>Time!AK$40</f>
        <v>1</v>
      </c>
      <c r="AL137" s="38">
        <f>Time!AL$40</f>
        <v>0</v>
      </c>
      <c r="AM137" s="38">
        <f>Time!AM$40</f>
        <v>0</v>
      </c>
    </row>
    <row r="138" spans="1:39" s="71" customFormat="1" x14ac:dyDescent="0.25">
      <c r="A138" s="84"/>
      <c r="B138" s="84"/>
      <c r="C138" s="85"/>
      <c r="D138" s="152"/>
      <c r="E138" s="32" t="s">
        <v>349</v>
      </c>
      <c r="F138" s="32"/>
      <c r="G138" s="32" t="s">
        <v>84</v>
      </c>
      <c r="H138" s="32">
        <f>SUM(J138:AM138)</f>
        <v>1489196.6985463526</v>
      </c>
      <c r="I138" s="32"/>
      <c r="J138" s="32">
        <f t="shared" ref="J138:AJ138" si="130">SUM(J136:J136) * J137</f>
        <v>0</v>
      </c>
      <c r="K138" s="32">
        <f t="shared" si="130"/>
        <v>0</v>
      </c>
      <c r="L138" s="32">
        <f t="shared" si="130"/>
        <v>0</v>
      </c>
      <c r="M138" s="32">
        <f t="shared" si="130"/>
        <v>0</v>
      </c>
      <c r="N138" s="32">
        <f t="shared" si="130"/>
        <v>0</v>
      </c>
      <c r="O138" s="32">
        <f t="shared" si="130"/>
        <v>0</v>
      </c>
      <c r="P138" s="32">
        <f t="shared" si="130"/>
        <v>0</v>
      </c>
      <c r="Q138" s="32">
        <f t="shared" si="130"/>
        <v>0</v>
      </c>
      <c r="R138" s="32">
        <f t="shared" si="130"/>
        <v>56337.94282945041</v>
      </c>
      <c r="S138" s="32">
        <f t="shared" si="130"/>
        <v>57936.860631408985</v>
      </c>
      <c r="T138" s="32">
        <f t="shared" si="130"/>
        <v>59582.327922069766</v>
      </c>
      <c r="U138" s="32">
        <f t="shared" si="130"/>
        <v>61275.695024184242</v>
      </c>
      <c r="V138" s="32">
        <f t="shared" si="130"/>
        <v>63018.350847592599</v>
      </c>
      <c r="W138" s="32">
        <f t="shared" si="130"/>
        <v>64811.723971687104</v>
      </c>
      <c r="X138" s="32">
        <f t="shared" si="130"/>
        <v>66657.283757738958</v>
      </c>
      <c r="Y138" s="32">
        <f t="shared" si="130"/>
        <v>68556.541491905082</v>
      </c>
      <c r="Z138" s="32">
        <f t="shared" si="130"/>
        <v>70511.051559752043</v>
      </c>
      <c r="AA138" s="32">
        <f t="shared" si="130"/>
        <v>72522.412653159307</v>
      </c>
      <c r="AB138" s="32">
        <f t="shared" si="130"/>
        <v>74592.269010485878</v>
      </c>
      <c r="AC138" s="32">
        <f t="shared" si="130"/>
        <v>76722.311690909031</v>
      </c>
      <c r="AD138" s="32">
        <f t="shared" si="130"/>
        <v>78914.279883868629</v>
      </c>
      <c r="AE138" s="32">
        <f t="shared" si="130"/>
        <v>81169.962254575788</v>
      </c>
      <c r="AF138" s="32">
        <f>SUM(AF136:AF136) * AF137</f>
        <v>83491.198326570957</v>
      </c>
      <c r="AG138" s="32">
        <f t="shared" si="130"/>
        <v>85879.879902342553</v>
      </c>
      <c r="AH138" s="32">
        <f t="shared" si="130"/>
        <v>88337.952523046159</v>
      </c>
      <c r="AI138" s="32">
        <f t="shared" si="130"/>
        <v>90867.416968391364</v>
      </c>
      <c r="AJ138" s="32">
        <f t="shared" si="130"/>
        <v>93470.330797792718</v>
      </c>
      <c r="AK138" s="32">
        <f t="shared" ref="AK138:AM138" si="131">SUM(AK136:AK136) * AK137</f>
        <v>94540.906499421311</v>
      </c>
      <c r="AL138" s="32">
        <f t="shared" si="131"/>
        <v>0</v>
      </c>
      <c r="AM138" s="32">
        <f t="shared" si="131"/>
        <v>0</v>
      </c>
    </row>
    <row r="139" spans="1:39" x14ac:dyDescent="0.25">
      <c r="P139" s="83"/>
    </row>
    <row r="140" spans="1:39" x14ac:dyDescent="0.25">
      <c r="B140" s="2" t="s">
        <v>223</v>
      </c>
    </row>
    <row r="141" spans="1:39" customFormat="1" x14ac:dyDescent="0.25">
      <c r="A141" s="15"/>
      <c r="B141" s="15"/>
      <c r="C141" s="16"/>
      <c r="D141" s="146"/>
      <c r="E141" s="17" t="str">
        <f>E$74</f>
        <v>Expected Crash Cost - Montebello Blvd - No build</v>
      </c>
      <c r="F141" s="17">
        <f t="shared" ref="F141:AM141" si="132">F$74</f>
        <v>0</v>
      </c>
      <c r="G141" s="17" t="str">
        <f t="shared" si="132"/>
        <v>$</v>
      </c>
      <c r="H141" s="17">
        <f t="shared" si="132"/>
        <v>35046061.433386378</v>
      </c>
      <c r="I141" s="17">
        <f t="shared" si="132"/>
        <v>0</v>
      </c>
      <c r="J141" s="17">
        <f t="shared" si="132"/>
        <v>1297126.8082975983</v>
      </c>
      <c r="K141" s="17">
        <f t="shared" si="132"/>
        <v>1282341.7806918444</v>
      </c>
      <c r="L141" s="17">
        <f t="shared" si="132"/>
        <v>1283723.8887647751</v>
      </c>
      <c r="M141" s="17">
        <f t="shared" si="132"/>
        <v>1285069.6838184723</v>
      </c>
      <c r="N141" s="17">
        <f t="shared" si="132"/>
        <v>1286381.2110018888</v>
      </c>
      <c r="O141" s="17">
        <f t="shared" si="132"/>
        <v>1287631.4858502597</v>
      </c>
      <c r="P141" s="17">
        <f t="shared" si="132"/>
        <v>1288879.0287372086</v>
      </c>
      <c r="Q141" s="17">
        <f t="shared" si="132"/>
        <v>1290123.7858424801</v>
      </c>
      <c r="R141" s="17">
        <f t="shared" si="132"/>
        <v>1291365.7041751768</v>
      </c>
      <c r="S141" s="17">
        <f t="shared" si="132"/>
        <v>1292604.7315618456</v>
      </c>
      <c r="T141" s="17">
        <f t="shared" si="132"/>
        <v>1293840.8166347728</v>
      </c>
      <c r="U141" s="17">
        <f t="shared" si="132"/>
        <v>1295073.9088205069</v>
      </c>
      <c r="V141" s="17">
        <f t="shared" si="132"/>
        <v>1296303.958328631</v>
      </c>
      <c r="W141" s="17">
        <f t="shared" si="132"/>
        <v>1297530.9161408003</v>
      </c>
      <c r="X141" s="17">
        <f t="shared" si="132"/>
        <v>1298754.7340000612</v>
      </c>
      <c r="Y141" s="17">
        <f t="shared" si="132"/>
        <v>1299975.3644004632</v>
      </c>
      <c r="Z141" s="17">
        <f t="shared" si="132"/>
        <v>1301192.7605769755</v>
      </c>
      <c r="AA141" s="17">
        <f t="shared" si="132"/>
        <v>1302406.8764957176</v>
      </c>
      <c r="AB141" s="17">
        <f t="shared" si="132"/>
        <v>1303617.6668445095</v>
      </c>
      <c r="AC141" s="17">
        <f t="shared" si="132"/>
        <v>1304825.0870237511</v>
      </c>
      <c r="AD141" s="17">
        <f t="shared" si="132"/>
        <v>1306029.0931376293</v>
      </c>
      <c r="AE141" s="17">
        <f t="shared" si="132"/>
        <v>1307229.6419856595</v>
      </c>
      <c r="AF141" s="17">
        <f t="shared" si="132"/>
        <v>1308426.6910545612</v>
      </c>
      <c r="AG141" s="17">
        <f t="shared" si="132"/>
        <v>1309620.1985104668</v>
      </c>
      <c r="AH141" s="17">
        <f t="shared" si="132"/>
        <v>1310810.1231914631</v>
      </c>
      <c r="AI141" s="17">
        <f t="shared" si="132"/>
        <v>1311996.4246004617</v>
      </c>
      <c r="AJ141" s="17">
        <f t="shared" si="132"/>
        <v>1313179.0628983965</v>
      </c>
      <c r="AK141" s="17">
        <f t="shared" si="132"/>
        <v>1313076.5488463768</v>
      </c>
      <c r="AL141" s="17">
        <f t="shared" si="132"/>
        <v>1313018.4519087218</v>
      </c>
      <c r="AM141" s="17">
        <f t="shared" si="132"/>
        <v>1312999.5112888943</v>
      </c>
    </row>
    <row r="142" spans="1:39" customFormat="1" x14ac:dyDescent="0.25">
      <c r="A142" s="15"/>
      <c r="B142" s="15"/>
      <c r="C142" s="16"/>
      <c r="D142" s="146"/>
      <c r="E142" s="38" t="str">
        <f>Time!E$40</f>
        <v>Operation period flag</v>
      </c>
      <c r="F142" s="38">
        <f>Time!F$40</f>
        <v>0</v>
      </c>
      <c r="G142" s="38" t="str">
        <f>Time!G$40</f>
        <v>flag</v>
      </c>
      <c r="H142" s="38">
        <f>Time!H$40</f>
        <v>0</v>
      </c>
      <c r="I142" s="38">
        <f>Time!I$40</f>
        <v>0</v>
      </c>
      <c r="J142" s="38">
        <f>Time!J$40</f>
        <v>0</v>
      </c>
      <c r="K142" s="38">
        <f>Time!K$40</f>
        <v>0</v>
      </c>
      <c r="L142" s="38">
        <f>Time!L$40</f>
        <v>0</v>
      </c>
      <c r="M142" s="38">
        <f>Time!M$40</f>
        <v>0</v>
      </c>
      <c r="N142" s="38">
        <f>Time!N$40</f>
        <v>0</v>
      </c>
      <c r="O142" s="38">
        <f>Time!O$40</f>
        <v>0</v>
      </c>
      <c r="P142" s="38">
        <f>Time!P$40</f>
        <v>0</v>
      </c>
      <c r="Q142" s="38">
        <f>Time!Q$40</f>
        <v>0</v>
      </c>
      <c r="R142" s="38">
        <f>Time!R$40</f>
        <v>1</v>
      </c>
      <c r="S142" s="38">
        <f>Time!S$40</f>
        <v>1</v>
      </c>
      <c r="T142" s="38">
        <f>Time!T$40</f>
        <v>1</v>
      </c>
      <c r="U142" s="38">
        <f>Time!U$40</f>
        <v>1</v>
      </c>
      <c r="V142" s="38">
        <f>Time!V$40</f>
        <v>1</v>
      </c>
      <c r="W142" s="38">
        <f>Time!W$40</f>
        <v>1</v>
      </c>
      <c r="X142" s="38">
        <f>Time!X$40</f>
        <v>1</v>
      </c>
      <c r="Y142" s="38">
        <f>Time!Y$40</f>
        <v>1</v>
      </c>
      <c r="Z142" s="38">
        <f>Time!Z$40</f>
        <v>1</v>
      </c>
      <c r="AA142" s="38">
        <f>Time!AA$40</f>
        <v>1</v>
      </c>
      <c r="AB142" s="38">
        <f>Time!AB$40</f>
        <v>1</v>
      </c>
      <c r="AC142" s="38">
        <f>Time!AC$40</f>
        <v>1</v>
      </c>
      <c r="AD142" s="38">
        <f>Time!AD$40</f>
        <v>1</v>
      </c>
      <c r="AE142" s="38">
        <f>Time!AE$40</f>
        <v>1</v>
      </c>
      <c r="AF142" s="38">
        <f>Time!AF$40</f>
        <v>1</v>
      </c>
      <c r="AG142" s="38">
        <f>Time!AG$40</f>
        <v>1</v>
      </c>
      <c r="AH142" s="38">
        <f>Time!AH$40</f>
        <v>1</v>
      </c>
      <c r="AI142" s="38">
        <f>Time!AI$40</f>
        <v>1</v>
      </c>
      <c r="AJ142" s="38">
        <f>Time!AJ$40</f>
        <v>1</v>
      </c>
      <c r="AK142" s="38">
        <f>Time!AK$40</f>
        <v>1</v>
      </c>
      <c r="AL142" s="38">
        <f>Time!AL$40</f>
        <v>0</v>
      </c>
      <c r="AM142" s="38">
        <f>Time!AM$40</f>
        <v>0</v>
      </c>
    </row>
    <row r="143" spans="1:39" s="40" customFormat="1" x14ac:dyDescent="0.25">
      <c r="A143" s="142"/>
      <c r="B143" s="142"/>
      <c r="C143" s="143"/>
      <c r="D143" s="153"/>
      <c r="E143" s="40" t="s">
        <v>267</v>
      </c>
      <c r="G143" s="40" t="s">
        <v>84</v>
      </c>
      <c r="H143" s="40">
        <f>SUM(J143:AK143)</f>
        <v>26057860.309228227</v>
      </c>
      <c r="J143" s="40">
        <f t="shared" ref="J143:AJ143" si="133">SUM(J141:J141) * J142</f>
        <v>0</v>
      </c>
      <c r="K143" s="40">
        <f t="shared" si="133"/>
        <v>0</v>
      </c>
      <c r="L143" s="40">
        <f t="shared" si="133"/>
        <v>0</v>
      </c>
      <c r="M143" s="40">
        <f t="shared" si="133"/>
        <v>0</v>
      </c>
      <c r="N143" s="40">
        <f t="shared" si="133"/>
        <v>0</v>
      </c>
      <c r="O143" s="40">
        <f t="shared" si="133"/>
        <v>0</v>
      </c>
      <c r="P143" s="40">
        <f t="shared" si="133"/>
        <v>0</v>
      </c>
      <c r="Q143" s="40">
        <f t="shared" si="133"/>
        <v>0</v>
      </c>
      <c r="R143" s="40">
        <f t="shared" si="133"/>
        <v>1291365.7041751768</v>
      </c>
      <c r="S143" s="40">
        <f t="shared" si="133"/>
        <v>1292604.7315618456</v>
      </c>
      <c r="T143" s="40">
        <f t="shared" si="133"/>
        <v>1293840.8166347728</v>
      </c>
      <c r="U143" s="40">
        <f t="shared" si="133"/>
        <v>1295073.9088205069</v>
      </c>
      <c r="V143" s="40">
        <f t="shared" si="133"/>
        <v>1296303.958328631</v>
      </c>
      <c r="W143" s="40">
        <f t="shared" si="133"/>
        <v>1297530.9161408003</v>
      </c>
      <c r="X143" s="40">
        <f t="shared" si="133"/>
        <v>1298754.7340000612</v>
      </c>
      <c r="Y143" s="40">
        <f t="shared" si="133"/>
        <v>1299975.3644004632</v>
      </c>
      <c r="Z143" s="40">
        <f t="shared" si="133"/>
        <v>1301192.7605769755</v>
      </c>
      <c r="AA143" s="40">
        <f t="shared" si="133"/>
        <v>1302406.8764957176</v>
      </c>
      <c r="AB143" s="40">
        <f t="shared" si="133"/>
        <v>1303617.6668445095</v>
      </c>
      <c r="AC143" s="40">
        <f t="shared" si="133"/>
        <v>1304825.0870237511</v>
      </c>
      <c r="AD143" s="40">
        <f t="shared" si="133"/>
        <v>1306029.0931376293</v>
      </c>
      <c r="AE143" s="40">
        <f t="shared" si="133"/>
        <v>1307229.6419856595</v>
      </c>
      <c r="AF143" s="40">
        <f t="shared" si="133"/>
        <v>1308426.6910545612</v>
      </c>
      <c r="AG143" s="40">
        <f t="shared" si="133"/>
        <v>1309620.1985104668</v>
      </c>
      <c r="AH143" s="40">
        <f t="shared" si="133"/>
        <v>1310810.1231914631</v>
      </c>
      <c r="AI143" s="40">
        <f t="shared" si="133"/>
        <v>1311996.4246004617</v>
      </c>
      <c r="AJ143" s="40">
        <f t="shared" si="133"/>
        <v>1313179.0628983965</v>
      </c>
      <c r="AK143" s="40">
        <f t="shared" ref="AK143:AM143" si="134">SUM(AK141:AK141) * AK142</f>
        <v>1313076.5488463768</v>
      </c>
      <c r="AL143" s="40">
        <f t="shared" si="134"/>
        <v>0</v>
      </c>
      <c r="AM143" s="40">
        <f t="shared" si="134"/>
        <v>0</v>
      </c>
    </row>
    <row r="145" spans="1:39" x14ac:dyDescent="0.25">
      <c r="B145" s="2" t="s">
        <v>222</v>
      </c>
      <c r="H145" s="21"/>
    </row>
    <row r="146" spans="1:39" x14ac:dyDescent="0.25">
      <c r="E146" s="17" t="str">
        <f>E$110</f>
        <v>Expected Crash Cost - Montebello Blvd - Build</v>
      </c>
      <c r="F146" s="17">
        <f t="shared" ref="F146:AM146" si="135">F$110</f>
        <v>0</v>
      </c>
      <c r="G146" s="17" t="str">
        <f t="shared" si="135"/>
        <v>$</v>
      </c>
      <c r="H146" s="17">
        <f t="shared" si="135"/>
        <v>0</v>
      </c>
      <c r="I146" s="17">
        <f t="shared" si="135"/>
        <v>0</v>
      </c>
      <c r="J146" s="17">
        <f t="shared" si="135"/>
        <v>0</v>
      </c>
      <c r="K146" s="17">
        <f t="shared" si="135"/>
        <v>0</v>
      </c>
      <c r="L146" s="17">
        <f t="shared" si="135"/>
        <v>0</v>
      </c>
      <c r="M146" s="17">
        <f t="shared" si="135"/>
        <v>0</v>
      </c>
      <c r="N146" s="17">
        <f t="shared" si="135"/>
        <v>0</v>
      </c>
      <c r="O146" s="17">
        <f t="shared" si="135"/>
        <v>0</v>
      </c>
      <c r="P146" s="17">
        <f t="shared" si="135"/>
        <v>0</v>
      </c>
      <c r="Q146" s="17">
        <f t="shared" si="135"/>
        <v>0</v>
      </c>
      <c r="R146" s="17">
        <f t="shared" si="135"/>
        <v>0</v>
      </c>
      <c r="S146" s="17">
        <f t="shared" si="135"/>
        <v>0</v>
      </c>
      <c r="T146" s="17">
        <f t="shared" si="135"/>
        <v>0</v>
      </c>
      <c r="U146" s="17">
        <f t="shared" si="135"/>
        <v>0</v>
      </c>
      <c r="V146" s="17">
        <f t="shared" si="135"/>
        <v>0</v>
      </c>
      <c r="W146" s="17">
        <f t="shared" si="135"/>
        <v>0</v>
      </c>
      <c r="X146" s="17">
        <f t="shared" si="135"/>
        <v>0</v>
      </c>
      <c r="Y146" s="17">
        <f t="shared" si="135"/>
        <v>0</v>
      </c>
      <c r="Z146" s="17">
        <f t="shared" si="135"/>
        <v>0</v>
      </c>
      <c r="AA146" s="17">
        <f t="shared" si="135"/>
        <v>0</v>
      </c>
      <c r="AB146" s="17">
        <f t="shared" si="135"/>
        <v>0</v>
      </c>
      <c r="AC146" s="17">
        <f t="shared" si="135"/>
        <v>0</v>
      </c>
      <c r="AD146" s="17">
        <f t="shared" si="135"/>
        <v>0</v>
      </c>
      <c r="AE146" s="17">
        <f t="shared" si="135"/>
        <v>0</v>
      </c>
      <c r="AF146" s="17">
        <f t="shared" si="135"/>
        <v>0</v>
      </c>
      <c r="AG146" s="17">
        <f t="shared" si="135"/>
        <v>0</v>
      </c>
      <c r="AH146" s="17">
        <f t="shared" si="135"/>
        <v>0</v>
      </c>
      <c r="AI146" s="17">
        <f t="shared" si="135"/>
        <v>0</v>
      </c>
      <c r="AJ146" s="17">
        <f t="shared" si="135"/>
        <v>0</v>
      </c>
      <c r="AK146" s="17">
        <f t="shared" si="135"/>
        <v>0</v>
      </c>
      <c r="AL146" s="17">
        <f t="shared" si="135"/>
        <v>0</v>
      </c>
      <c r="AM146" s="17">
        <f t="shared" si="135"/>
        <v>0</v>
      </c>
    </row>
    <row r="147" spans="1:39" x14ac:dyDescent="0.25">
      <c r="E147" s="38" t="str">
        <f>Time!E$40</f>
        <v>Operation period flag</v>
      </c>
      <c r="F147" s="38">
        <f>Time!F$40</f>
        <v>0</v>
      </c>
      <c r="G147" s="38" t="str">
        <f>Time!G$40</f>
        <v>flag</v>
      </c>
      <c r="H147" s="38">
        <f>Time!H$40</f>
        <v>0</v>
      </c>
      <c r="I147" s="38">
        <f>Time!I$40</f>
        <v>0</v>
      </c>
      <c r="J147" s="38">
        <f>Time!J$40</f>
        <v>0</v>
      </c>
      <c r="K147" s="38">
        <f>Time!K$40</f>
        <v>0</v>
      </c>
      <c r="L147" s="38">
        <f>Time!L$40</f>
        <v>0</v>
      </c>
      <c r="M147" s="38">
        <f>Time!M$40</f>
        <v>0</v>
      </c>
      <c r="N147" s="38">
        <f>Time!N$40</f>
        <v>0</v>
      </c>
      <c r="O147" s="38">
        <f>Time!O$40</f>
        <v>0</v>
      </c>
      <c r="P147" s="38">
        <f>Time!P$40</f>
        <v>0</v>
      </c>
      <c r="Q147" s="38">
        <f>Time!Q$40</f>
        <v>0</v>
      </c>
      <c r="R147" s="38">
        <f>Time!R$40</f>
        <v>1</v>
      </c>
      <c r="S147" s="38">
        <f>Time!S$40</f>
        <v>1</v>
      </c>
      <c r="T147" s="38">
        <f>Time!T$40</f>
        <v>1</v>
      </c>
      <c r="U147" s="38">
        <f>Time!U$40</f>
        <v>1</v>
      </c>
      <c r="V147" s="38">
        <f>Time!V$40</f>
        <v>1</v>
      </c>
      <c r="W147" s="38">
        <f>Time!W$40</f>
        <v>1</v>
      </c>
      <c r="X147" s="38">
        <f>Time!X$40</f>
        <v>1</v>
      </c>
      <c r="Y147" s="38">
        <f>Time!Y$40</f>
        <v>1</v>
      </c>
      <c r="Z147" s="38">
        <f>Time!Z$40</f>
        <v>1</v>
      </c>
      <c r="AA147" s="38">
        <f>Time!AA$40</f>
        <v>1</v>
      </c>
      <c r="AB147" s="38">
        <f>Time!AB$40</f>
        <v>1</v>
      </c>
      <c r="AC147" s="38">
        <f>Time!AC$40</f>
        <v>1</v>
      </c>
      <c r="AD147" s="38">
        <f>Time!AD$40</f>
        <v>1</v>
      </c>
      <c r="AE147" s="38">
        <f>Time!AE$40</f>
        <v>1</v>
      </c>
      <c r="AF147" s="38">
        <f>Time!AF$40</f>
        <v>1</v>
      </c>
      <c r="AG147" s="38">
        <f>Time!AG$40</f>
        <v>1</v>
      </c>
      <c r="AH147" s="38">
        <f>Time!AH$40</f>
        <v>1</v>
      </c>
      <c r="AI147" s="38">
        <f>Time!AI$40</f>
        <v>1</v>
      </c>
      <c r="AJ147" s="38">
        <f>Time!AJ$40</f>
        <v>1</v>
      </c>
      <c r="AK147" s="38">
        <f>Time!AK$40</f>
        <v>1</v>
      </c>
      <c r="AL147" s="38">
        <f>Time!AL$40</f>
        <v>0</v>
      </c>
      <c r="AM147" s="38">
        <f>Time!AM$40</f>
        <v>0</v>
      </c>
    </row>
    <row r="148" spans="1:39" s="74" customFormat="1" x14ac:dyDescent="0.25">
      <c r="A148" s="94"/>
      <c r="B148" s="94"/>
      <c r="C148" s="95"/>
      <c r="D148" s="154"/>
      <c r="E148" s="40" t="s">
        <v>224</v>
      </c>
      <c r="F148" s="40"/>
      <c r="G148" s="40" t="s">
        <v>84</v>
      </c>
      <c r="H148" s="40">
        <f>SUM(J148:AJ148)</f>
        <v>0</v>
      </c>
      <c r="I148" s="40"/>
      <c r="J148" s="40">
        <f t="shared" ref="J148:AJ148" si="136">SUM(J146:J146) * J147</f>
        <v>0</v>
      </c>
      <c r="K148" s="40">
        <f t="shared" si="136"/>
        <v>0</v>
      </c>
      <c r="L148" s="40">
        <f t="shared" si="136"/>
        <v>0</v>
      </c>
      <c r="M148" s="40">
        <f t="shared" si="136"/>
        <v>0</v>
      </c>
      <c r="N148" s="40">
        <f t="shared" si="136"/>
        <v>0</v>
      </c>
      <c r="O148" s="40">
        <f t="shared" si="136"/>
        <v>0</v>
      </c>
      <c r="P148" s="40">
        <f t="shared" si="136"/>
        <v>0</v>
      </c>
      <c r="Q148" s="40">
        <f t="shared" si="136"/>
        <v>0</v>
      </c>
      <c r="R148" s="40">
        <f t="shared" si="136"/>
        <v>0</v>
      </c>
      <c r="S148" s="40">
        <f t="shared" si="136"/>
        <v>0</v>
      </c>
      <c r="T148" s="40">
        <f t="shared" si="136"/>
        <v>0</v>
      </c>
      <c r="U148" s="40">
        <f t="shared" si="136"/>
        <v>0</v>
      </c>
      <c r="V148" s="40">
        <f t="shared" si="136"/>
        <v>0</v>
      </c>
      <c r="W148" s="40">
        <f t="shared" si="136"/>
        <v>0</v>
      </c>
      <c r="X148" s="40">
        <f t="shared" si="136"/>
        <v>0</v>
      </c>
      <c r="Y148" s="40">
        <f t="shared" si="136"/>
        <v>0</v>
      </c>
      <c r="Z148" s="40">
        <f t="shared" si="136"/>
        <v>0</v>
      </c>
      <c r="AA148" s="40">
        <f t="shared" si="136"/>
        <v>0</v>
      </c>
      <c r="AB148" s="40">
        <f t="shared" si="136"/>
        <v>0</v>
      </c>
      <c r="AC148" s="40">
        <f t="shared" si="136"/>
        <v>0</v>
      </c>
      <c r="AD148" s="40">
        <f t="shared" si="136"/>
        <v>0</v>
      </c>
      <c r="AE148" s="40">
        <f t="shared" si="136"/>
        <v>0</v>
      </c>
      <c r="AF148" s="40">
        <f t="shared" si="136"/>
        <v>0</v>
      </c>
      <c r="AG148" s="40">
        <f t="shared" si="136"/>
        <v>0</v>
      </c>
      <c r="AH148" s="40">
        <f t="shared" si="136"/>
        <v>0</v>
      </c>
      <c r="AI148" s="40">
        <f t="shared" si="136"/>
        <v>0</v>
      </c>
      <c r="AJ148" s="40">
        <f t="shared" si="136"/>
        <v>0</v>
      </c>
      <c r="AK148" s="40">
        <f t="shared" ref="AK148:AM148" si="137">SUM(AK146:AK146) * AK147</f>
        <v>0</v>
      </c>
      <c r="AL148" s="40">
        <f t="shared" si="137"/>
        <v>0</v>
      </c>
      <c r="AM148" s="40">
        <f t="shared" si="137"/>
        <v>0</v>
      </c>
    </row>
    <row r="150" spans="1:39" x14ac:dyDescent="0.25">
      <c r="H150" s="21"/>
    </row>
    <row r="151" spans="1:39" x14ac:dyDescent="0.25">
      <c r="E151" s="5"/>
      <c r="F151" s="5"/>
      <c r="G151" s="5"/>
      <c r="H151" s="5"/>
      <c r="I151" s="5"/>
    </row>
    <row r="152" spans="1:39" x14ac:dyDescent="0.25">
      <c r="E152" s="5"/>
      <c r="F152" s="5"/>
      <c r="G152" s="5"/>
      <c r="H152" s="5"/>
      <c r="I152" s="5"/>
    </row>
    <row r="153" spans="1:39" x14ac:dyDescent="0.25">
      <c r="E153" s="5"/>
      <c r="F153" s="5"/>
      <c r="G153" s="5"/>
      <c r="H153" s="5"/>
      <c r="I153" s="5"/>
    </row>
    <row r="154" spans="1:39" x14ac:dyDescent="0.25">
      <c r="E154" s="5"/>
      <c r="F154" s="5"/>
      <c r="G154" s="5"/>
      <c r="H154" s="5"/>
      <c r="I154" s="5"/>
    </row>
    <row r="155" spans="1:39" x14ac:dyDescent="0.25">
      <c r="E155" s="5"/>
      <c r="F155" s="5"/>
      <c r="G155" s="5"/>
      <c r="H155" s="5"/>
      <c r="I155" s="5"/>
    </row>
    <row r="156" spans="1:39" x14ac:dyDescent="0.25">
      <c r="E156" s="5"/>
      <c r="F156" s="5"/>
      <c r="G156" s="5"/>
      <c r="H156" s="5"/>
      <c r="I156" s="5"/>
    </row>
  </sheetData>
  <conditionalFormatting sqref="J3:AM3">
    <cfRule type="cellIs" dxfId="5" priority="1" operator="equal">
      <formula>"Post-forecast"</formula>
    </cfRule>
    <cfRule type="cellIs" dxfId="4" priority="2" operator="equal">
      <formula>"Operation"</formula>
    </cfRule>
    <cfRule type="cellIs" dxfId="3" priority="3" operator="equal">
      <formula>"Construction"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85"/>
  <sheetViews>
    <sheetView tabSelected="1" zoomScale="70" zoomScaleNormal="70" workbookViewId="0">
      <pane xSplit="9" ySplit="5" topLeftCell="J60" activePane="bottomRight" state="frozen"/>
      <selection pane="topRight"/>
      <selection pane="bottomLeft"/>
      <selection pane="bottomRight" activeCell="K1" sqref="K1"/>
    </sheetView>
  </sheetViews>
  <sheetFormatPr defaultColWidth="0" defaultRowHeight="15" x14ac:dyDescent="0.25"/>
  <cols>
    <col min="1" max="2" width="2.7109375" style="2" customWidth="1"/>
    <col min="3" max="3" width="2.7109375" style="3" customWidth="1"/>
    <col min="4" max="4" width="2.7109375" style="4" customWidth="1"/>
    <col min="5" max="5" width="64.42578125" style="4" bestFit="1" customWidth="1"/>
    <col min="6" max="6" width="15.7109375" style="4" bestFit="1" customWidth="1"/>
    <col min="7" max="8" width="13.7109375" style="4" customWidth="1"/>
    <col min="9" max="9" width="3.7109375" style="4" customWidth="1"/>
    <col min="10" max="10" width="13.7109375" style="5" hidden="1" customWidth="1"/>
    <col min="11" max="17" width="14.28515625" style="5" bestFit="1" customWidth="1"/>
    <col min="18" max="39" width="13.7109375" style="5" customWidth="1"/>
    <col min="40" max="16384" width="9.140625" style="107" hidden="1"/>
  </cols>
  <sheetData>
    <row r="1" spans="1:39" ht="26.25" x14ac:dyDescent="0.4">
      <c r="A1" s="1" t="s">
        <v>204</v>
      </c>
    </row>
    <row r="2" spans="1:39" x14ac:dyDescent="0.25">
      <c r="E2" s="15" t="s">
        <v>14</v>
      </c>
      <c r="J2" s="23">
        <f>Time!J$2</f>
        <v>42735</v>
      </c>
      <c r="K2" s="23">
        <f>Time!K$2</f>
        <v>43100</v>
      </c>
      <c r="L2" s="23">
        <f>Time!L$2</f>
        <v>43465</v>
      </c>
      <c r="M2" s="23">
        <f>Time!M$2</f>
        <v>43830</v>
      </c>
      <c r="N2" s="23">
        <f>Time!N$2</f>
        <v>44196</v>
      </c>
      <c r="O2" s="23">
        <f>Time!O$2</f>
        <v>44561</v>
      </c>
      <c r="P2" s="23">
        <f>Time!P$2</f>
        <v>44926</v>
      </c>
      <c r="Q2" s="23">
        <f>Time!Q$2</f>
        <v>45291</v>
      </c>
      <c r="R2" s="23">
        <f>Time!R$2</f>
        <v>45657</v>
      </c>
      <c r="S2" s="23">
        <f>Time!S$2</f>
        <v>46022</v>
      </c>
      <c r="T2" s="23">
        <f>Time!T$2</f>
        <v>46387</v>
      </c>
      <c r="U2" s="23">
        <f>Time!U$2</f>
        <v>46752</v>
      </c>
      <c r="V2" s="23">
        <f>Time!V$2</f>
        <v>47118</v>
      </c>
      <c r="W2" s="23">
        <f>Time!W$2</f>
        <v>47483</v>
      </c>
      <c r="X2" s="23">
        <f>Time!X$2</f>
        <v>47848</v>
      </c>
      <c r="Y2" s="23">
        <f>Time!Y$2</f>
        <v>48213</v>
      </c>
      <c r="Z2" s="23">
        <f>Time!Z$2</f>
        <v>48579</v>
      </c>
      <c r="AA2" s="23">
        <f>Time!AA$2</f>
        <v>48944</v>
      </c>
      <c r="AB2" s="23">
        <f>Time!AB$2</f>
        <v>49309</v>
      </c>
      <c r="AC2" s="23">
        <f>Time!AC$2</f>
        <v>49674</v>
      </c>
      <c r="AD2" s="23">
        <f>Time!AD$2</f>
        <v>50040</v>
      </c>
      <c r="AE2" s="23">
        <f>Time!AE$2</f>
        <v>50405</v>
      </c>
      <c r="AF2" s="23">
        <f>Time!AF$2</f>
        <v>50770</v>
      </c>
      <c r="AG2" s="23">
        <f>Time!AG$2</f>
        <v>51135</v>
      </c>
      <c r="AH2" s="23">
        <f>Time!AH$2</f>
        <v>51501</v>
      </c>
      <c r="AI2" s="23">
        <f>Time!AI$2</f>
        <v>51866</v>
      </c>
      <c r="AJ2" s="23">
        <f>Time!AJ$2</f>
        <v>52231</v>
      </c>
      <c r="AK2" s="23">
        <f>Time!AK$2</f>
        <v>52596</v>
      </c>
      <c r="AL2" s="23">
        <f>Time!AL$2</f>
        <v>52962</v>
      </c>
      <c r="AM2" s="23">
        <f>Time!AM$2</f>
        <v>53327</v>
      </c>
    </row>
    <row r="3" spans="1:39" x14ac:dyDescent="0.25">
      <c r="E3" s="17" t="s">
        <v>15</v>
      </c>
      <c r="J3" s="5" t="str">
        <f>Time!J$3</f>
        <v>Construction</v>
      </c>
      <c r="K3" s="5" t="str">
        <f>Time!K$3</f>
        <v>Construction</v>
      </c>
      <c r="L3" s="5" t="str">
        <f>Time!L$3</f>
        <v>Construction</v>
      </c>
      <c r="M3" s="5" t="str">
        <f>Time!M$3</f>
        <v>Construction</v>
      </c>
      <c r="N3" s="5" t="str">
        <f>Time!N$3</f>
        <v>Construction</v>
      </c>
      <c r="O3" s="5" t="str">
        <f>Time!O$3</f>
        <v>Construction</v>
      </c>
      <c r="P3" s="5" t="str">
        <f>Time!P$3</f>
        <v>Construction</v>
      </c>
      <c r="Q3" s="5" t="str">
        <f>Time!Q$3</f>
        <v>Construction</v>
      </c>
      <c r="R3" s="5" t="str">
        <f>Time!R$3</f>
        <v>Operation</v>
      </c>
      <c r="S3" s="5" t="str">
        <f>Time!S$3</f>
        <v>Operation</v>
      </c>
      <c r="T3" s="5" t="str">
        <f>Time!T$3</f>
        <v>Operation</v>
      </c>
      <c r="U3" s="5" t="str">
        <f>Time!U$3</f>
        <v>Operation</v>
      </c>
      <c r="V3" s="5" t="str">
        <f>Time!V$3</f>
        <v>Operation</v>
      </c>
      <c r="W3" s="5" t="str">
        <f>Time!W$3</f>
        <v>Operation</v>
      </c>
      <c r="X3" s="5" t="str">
        <f>Time!X$3</f>
        <v>Operation</v>
      </c>
      <c r="Y3" s="5" t="str">
        <f>Time!Y$3</f>
        <v>Operation</v>
      </c>
      <c r="Z3" s="5" t="str">
        <f>Time!Z$3</f>
        <v>Operation</v>
      </c>
      <c r="AA3" s="5" t="str">
        <f>Time!AA$3</f>
        <v>Operation</v>
      </c>
      <c r="AB3" s="5" t="str">
        <f>Time!AB$3</f>
        <v>Operation</v>
      </c>
      <c r="AC3" s="5" t="str">
        <f>Time!AC$3</f>
        <v>Operation</v>
      </c>
      <c r="AD3" s="5" t="str">
        <f>Time!AD$3</f>
        <v>Operation</v>
      </c>
      <c r="AE3" s="5" t="str">
        <f>Time!AE$3</f>
        <v>Operation</v>
      </c>
      <c r="AF3" s="5" t="str">
        <f>Time!AF$3</f>
        <v>Operation</v>
      </c>
      <c r="AG3" s="5" t="str">
        <f>Time!AG$3</f>
        <v>Operation</v>
      </c>
      <c r="AH3" s="5" t="str">
        <f>Time!AH$3</f>
        <v>Operation</v>
      </c>
      <c r="AI3" s="5" t="str">
        <f>Time!AI$3</f>
        <v>Operation</v>
      </c>
      <c r="AJ3" s="5" t="str">
        <f>Time!AJ$3</f>
        <v>Operation</v>
      </c>
      <c r="AK3" s="5" t="str">
        <f>Time!AK$3</f>
        <v>Operation</v>
      </c>
      <c r="AL3" s="5" t="str">
        <f>Time!AL$3</f>
        <v>Post-Forecast</v>
      </c>
      <c r="AM3" s="5" t="str">
        <f>Time!AM$3</f>
        <v>Post-Forecast</v>
      </c>
    </row>
    <row r="4" spans="1:39" x14ac:dyDescent="0.25">
      <c r="E4" s="17" t="s">
        <v>16</v>
      </c>
      <c r="J4" s="5">
        <f>Time!J$4</f>
        <v>2016</v>
      </c>
      <c r="K4" s="5">
        <f>Time!K$4</f>
        <v>2017</v>
      </c>
      <c r="L4" s="5">
        <f>Time!L$4</f>
        <v>2018</v>
      </c>
      <c r="M4" s="5">
        <f>Time!M$4</f>
        <v>2019</v>
      </c>
      <c r="N4" s="5">
        <f>Time!N$4</f>
        <v>2020</v>
      </c>
      <c r="O4" s="5">
        <f>Time!O$4</f>
        <v>2021</v>
      </c>
      <c r="P4" s="5">
        <f>Time!P$4</f>
        <v>2022</v>
      </c>
      <c r="Q4" s="5">
        <f>Time!Q$4</f>
        <v>2023</v>
      </c>
      <c r="R4" s="5">
        <f>Time!R$4</f>
        <v>2024</v>
      </c>
      <c r="S4" s="5">
        <f>Time!S$4</f>
        <v>2025</v>
      </c>
      <c r="T4" s="5">
        <f>Time!T$4</f>
        <v>2026</v>
      </c>
      <c r="U4" s="5">
        <f>Time!U$4</f>
        <v>2027</v>
      </c>
      <c r="V4" s="5">
        <f>Time!V$4</f>
        <v>2028</v>
      </c>
      <c r="W4" s="5">
        <f>Time!W$4</f>
        <v>2029</v>
      </c>
      <c r="X4" s="5">
        <f>Time!X$4</f>
        <v>2030</v>
      </c>
      <c r="Y4" s="5">
        <f>Time!Y$4</f>
        <v>2031</v>
      </c>
      <c r="Z4" s="5">
        <f>Time!Z$4</f>
        <v>2032</v>
      </c>
      <c r="AA4" s="5">
        <f>Time!AA$4</f>
        <v>2033</v>
      </c>
      <c r="AB4" s="5">
        <f>Time!AB$4</f>
        <v>2034</v>
      </c>
      <c r="AC4" s="5">
        <f>Time!AC$4</f>
        <v>2035</v>
      </c>
      <c r="AD4" s="5">
        <f>Time!AD$4</f>
        <v>2036</v>
      </c>
      <c r="AE4" s="5">
        <f>Time!AE$4</f>
        <v>2037</v>
      </c>
      <c r="AF4" s="5">
        <f>Time!AF$4</f>
        <v>2038</v>
      </c>
      <c r="AG4" s="5">
        <f>Time!AG$4</f>
        <v>2039</v>
      </c>
      <c r="AH4" s="5">
        <f>Time!AH$4</f>
        <v>2040</v>
      </c>
      <c r="AI4" s="5">
        <f>Time!AI$4</f>
        <v>2041</v>
      </c>
      <c r="AJ4" s="5">
        <f>Time!AJ$4</f>
        <v>2042</v>
      </c>
      <c r="AK4" s="5">
        <f>Time!AK$4</f>
        <v>2043</v>
      </c>
      <c r="AL4" s="5">
        <f>Time!AL$4</f>
        <v>2044</v>
      </c>
      <c r="AM4" s="5">
        <f>Time!AM$4</f>
        <v>2045</v>
      </c>
    </row>
    <row r="5" spans="1:39" x14ac:dyDescent="0.25">
      <c r="E5" s="17" t="s">
        <v>17</v>
      </c>
      <c r="F5" s="6" t="s">
        <v>1</v>
      </c>
      <c r="G5" s="6" t="s">
        <v>2</v>
      </c>
      <c r="H5" s="6" t="s">
        <v>12</v>
      </c>
      <c r="J5">
        <f>Time!J$5</f>
        <v>1</v>
      </c>
      <c r="K5">
        <f>Time!K$5</f>
        <v>2</v>
      </c>
      <c r="L5">
        <f>Time!L$5</f>
        <v>3</v>
      </c>
      <c r="M5">
        <f>Time!M$5</f>
        <v>4</v>
      </c>
      <c r="N5">
        <f>Time!N$5</f>
        <v>5</v>
      </c>
      <c r="O5">
        <f>Time!O$5</f>
        <v>6</v>
      </c>
      <c r="P5">
        <f>Time!P$5</f>
        <v>7</v>
      </c>
      <c r="Q5">
        <f>Time!Q$5</f>
        <v>8</v>
      </c>
      <c r="R5">
        <f>Time!R$5</f>
        <v>9</v>
      </c>
      <c r="S5">
        <f>Time!S$5</f>
        <v>10</v>
      </c>
      <c r="T5">
        <f>Time!T$5</f>
        <v>11</v>
      </c>
      <c r="U5">
        <f>Time!U$5</f>
        <v>12</v>
      </c>
      <c r="V5">
        <f>Time!V$5</f>
        <v>13</v>
      </c>
      <c r="W5">
        <f>Time!W$5</f>
        <v>14</v>
      </c>
      <c r="X5">
        <f>Time!X$5</f>
        <v>15</v>
      </c>
      <c r="Y5">
        <f>Time!Y$5</f>
        <v>16</v>
      </c>
      <c r="Z5">
        <f>Time!Z$5</f>
        <v>17</v>
      </c>
      <c r="AA5">
        <f>Time!AA$5</f>
        <v>18</v>
      </c>
      <c r="AB5">
        <f>Time!AB$5</f>
        <v>19</v>
      </c>
      <c r="AC5">
        <f>Time!AC$5</f>
        <v>20</v>
      </c>
      <c r="AD5">
        <f>Time!AD$5</f>
        <v>21</v>
      </c>
      <c r="AE5">
        <f>Time!AE$5</f>
        <v>22</v>
      </c>
      <c r="AF5">
        <f>Time!AF$5</f>
        <v>23</v>
      </c>
      <c r="AG5">
        <f>Time!AG$5</f>
        <v>24</v>
      </c>
      <c r="AH5">
        <f>Time!AH$5</f>
        <v>25</v>
      </c>
      <c r="AI5">
        <f>Time!AI$5</f>
        <v>26</v>
      </c>
      <c r="AJ5">
        <f>Time!AJ$5</f>
        <v>27</v>
      </c>
      <c r="AK5">
        <f>Time!AK$5</f>
        <v>28</v>
      </c>
      <c r="AL5">
        <f>Time!AL$5</f>
        <v>29</v>
      </c>
      <c r="AM5">
        <f>Time!AM$5</f>
        <v>30</v>
      </c>
    </row>
    <row r="6" spans="1:39" x14ac:dyDescent="0.25">
      <c r="F6" s="6"/>
      <c r="G6" s="6"/>
      <c r="H6" s="6"/>
    </row>
    <row r="7" spans="1:39" x14ac:dyDescent="0.25">
      <c r="A7" s="14" t="s">
        <v>460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x14ac:dyDescent="0.2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</row>
    <row r="9" spans="1:39" s="18" customFormat="1" x14ac:dyDescent="0.25">
      <c r="A9" s="42"/>
      <c r="B9" s="42" t="s">
        <v>205</v>
      </c>
      <c r="C9" s="43"/>
    </row>
    <row r="10" spans="1:39" s="18" customFormat="1" x14ac:dyDescent="0.25">
      <c r="A10" s="42"/>
      <c r="B10" s="42"/>
      <c r="C10" s="43"/>
    </row>
    <row r="11" spans="1:39" s="18" customFormat="1" x14ac:dyDescent="0.25">
      <c r="A11" s="42"/>
      <c r="B11" s="42"/>
      <c r="C11" s="43" t="s">
        <v>400</v>
      </c>
    </row>
    <row r="12" spans="1:39" s="19" customFormat="1" x14ac:dyDescent="0.25">
      <c r="A12" s="56"/>
      <c r="B12" s="56"/>
      <c r="C12" s="57"/>
      <c r="E12" s="19" t="str">
        <f>InpC!E$199</f>
        <v>Total Number of Housing Units in 0.0-0.5 Radius - Residential</v>
      </c>
      <c r="F12" s="19">
        <f>InpC!F$199</f>
        <v>1356</v>
      </c>
      <c r="G12" s="19" t="str">
        <f>InpC!G$199</f>
        <v>count</v>
      </c>
    </row>
    <row r="13" spans="1:39" s="103" customFormat="1" x14ac:dyDescent="0.25">
      <c r="A13" s="148"/>
      <c r="B13" s="148"/>
      <c r="C13" s="149"/>
      <c r="E13" s="103" t="str">
        <f>InpC!E$200</f>
        <v>Noise Reduction Willingness to Pay - Residential - 0.0-0.5 mile</v>
      </c>
      <c r="F13" s="19">
        <f>InpC!F$200</f>
        <v>6823.7243676972967</v>
      </c>
      <c r="G13" s="103" t="str">
        <f>InpC!G$200</f>
        <v>$</v>
      </c>
    </row>
    <row r="14" spans="1:39" s="177" customFormat="1" x14ac:dyDescent="0.25">
      <c r="A14" s="15"/>
      <c r="B14" s="15"/>
      <c r="C14" s="16"/>
      <c r="D14" s="17"/>
      <c r="E14" s="103" t="str">
        <f>Time!E$52</f>
        <v>First Operating Period Flag</v>
      </c>
      <c r="F14" s="103">
        <f>Time!F$52</f>
        <v>0</v>
      </c>
      <c r="G14" s="103" t="str">
        <f>Time!G$52</f>
        <v>flag</v>
      </c>
      <c r="H14" s="242">
        <f>Time!H$52</f>
        <v>0</v>
      </c>
      <c r="I14" s="242">
        <f>Time!I$52</f>
        <v>0</v>
      </c>
      <c r="J14" s="242">
        <f>Time!J$52</f>
        <v>0</v>
      </c>
      <c r="K14" s="242">
        <f>Time!K$52</f>
        <v>0</v>
      </c>
      <c r="L14" s="242">
        <f>Time!L$52</f>
        <v>0</v>
      </c>
      <c r="M14" s="242">
        <f>Time!M$52</f>
        <v>0</v>
      </c>
      <c r="N14" s="242">
        <f>Time!N$52</f>
        <v>0</v>
      </c>
      <c r="O14" s="242">
        <f>Time!O$52</f>
        <v>0</v>
      </c>
      <c r="P14" s="242">
        <f>Time!P$52</f>
        <v>0</v>
      </c>
      <c r="Q14" s="242">
        <f>Time!Q$52</f>
        <v>0</v>
      </c>
      <c r="R14" s="242">
        <f>Time!R$52</f>
        <v>1</v>
      </c>
      <c r="S14" s="242">
        <f>Time!S$52</f>
        <v>0</v>
      </c>
      <c r="T14" s="242">
        <f>Time!T$52</f>
        <v>0</v>
      </c>
      <c r="U14" s="242">
        <f>Time!U$52</f>
        <v>0</v>
      </c>
      <c r="V14" s="242">
        <f>Time!V$52</f>
        <v>0</v>
      </c>
      <c r="W14" s="242">
        <f>Time!W$52</f>
        <v>0</v>
      </c>
      <c r="X14" s="242">
        <f>Time!X$52</f>
        <v>0</v>
      </c>
      <c r="Y14" s="242">
        <f>Time!Y$52</f>
        <v>0</v>
      </c>
      <c r="Z14" s="242">
        <f>Time!Z$52</f>
        <v>0</v>
      </c>
      <c r="AA14" s="242">
        <f>Time!AA$52</f>
        <v>0</v>
      </c>
      <c r="AB14" s="242">
        <f>Time!AB$52</f>
        <v>0</v>
      </c>
      <c r="AC14" s="242">
        <f>Time!AC$52</f>
        <v>0</v>
      </c>
      <c r="AD14" s="242">
        <f>Time!AD$52</f>
        <v>0</v>
      </c>
      <c r="AE14" s="242">
        <f>Time!AE$52</f>
        <v>0</v>
      </c>
      <c r="AF14" s="242">
        <f>Time!AF$52</f>
        <v>0</v>
      </c>
      <c r="AG14" s="242">
        <f>Time!AG$52</f>
        <v>0</v>
      </c>
      <c r="AH14" s="242">
        <f>Time!AH$52</f>
        <v>0</v>
      </c>
      <c r="AI14" s="242">
        <f>Time!AI$52</f>
        <v>0</v>
      </c>
      <c r="AJ14" s="242">
        <f>Time!AJ$52</f>
        <v>0</v>
      </c>
      <c r="AK14" s="242">
        <f>Time!AK$52</f>
        <v>0</v>
      </c>
      <c r="AL14" s="242">
        <f>Time!AL$52</f>
        <v>0</v>
      </c>
      <c r="AM14" s="242">
        <f>Time!AM$52</f>
        <v>0</v>
      </c>
    </row>
    <row r="15" spans="1:39" s="18" customFormat="1" x14ac:dyDescent="0.25">
      <c r="A15" s="42"/>
      <c r="B15" s="42"/>
      <c r="C15" s="43"/>
      <c r="E15" s="18" t="s">
        <v>461</v>
      </c>
      <c r="G15" s="18" t="s">
        <v>84</v>
      </c>
      <c r="H15" s="18">
        <f>SUM(J15:AJ15)</f>
        <v>9252970.2425975334</v>
      </c>
      <c r="J15" s="18">
        <f>J14 * $F13 * $F12</f>
        <v>0</v>
      </c>
      <c r="K15" s="18">
        <f t="shared" ref="K15:AI15" si="0">K14 * $F13 * $F12</f>
        <v>0</v>
      </c>
      <c r="L15" s="18">
        <f t="shared" si="0"/>
        <v>0</v>
      </c>
      <c r="M15" s="18">
        <f t="shared" si="0"/>
        <v>0</v>
      </c>
      <c r="N15" s="18">
        <f t="shared" si="0"/>
        <v>0</v>
      </c>
      <c r="O15" s="18">
        <f t="shared" si="0"/>
        <v>0</v>
      </c>
      <c r="P15" s="18">
        <f t="shared" si="0"/>
        <v>0</v>
      </c>
      <c r="Q15" s="18">
        <f t="shared" si="0"/>
        <v>0</v>
      </c>
      <c r="R15" s="18">
        <f t="shared" si="0"/>
        <v>9252970.2425975334</v>
      </c>
      <c r="S15" s="18">
        <f t="shared" si="0"/>
        <v>0</v>
      </c>
      <c r="T15" s="18">
        <f t="shared" si="0"/>
        <v>0</v>
      </c>
      <c r="U15" s="18">
        <f t="shared" si="0"/>
        <v>0</v>
      </c>
      <c r="V15" s="18">
        <f t="shared" si="0"/>
        <v>0</v>
      </c>
      <c r="W15" s="18">
        <f t="shared" si="0"/>
        <v>0</v>
      </c>
      <c r="X15" s="18">
        <f t="shared" si="0"/>
        <v>0</v>
      </c>
      <c r="Y15" s="18">
        <f t="shared" si="0"/>
        <v>0</v>
      </c>
      <c r="Z15" s="18">
        <f t="shared" si="0"/>
        <v>0</v>
      </c>
      <c r="AA15" s="18">
        <f t="shared" si="0"/>
        <v>0</v>
      </c>
      <c r="AB15" s="18">
        <f t="shared" si="0"/>
        <v>0</v>
      </c>
      <c r="AC15" s="18">
        <f t="shared" si="0"/>
        <v>0</v>
      </c>
      <c r="AD15" s="18">
        <f t="shared" si="0"/>
        <v>0</v>
      </c>
      <c r="AE15" s="18">
        <f t="shared" si="0"/>
        <v>0</v>
      </c>
      <c r="AF15" s="18">
        <f t="shared" si="0"/>
        <v>0</v>
      </c>
      <c r="AG15" s="18">
        <f t="shared" si="0"/>
        <v>0</v>
      </c>
      <c r="AH15" s="18">
        <f t="shared" si="0"/>
        <v>0</v>
      </c>
      <c r="AI15" s="18">
        <f t="shared" si="0"/>
        <v>0</v>
      </c>
      <c r="AJ15" s="18">
        <f>AJ14 * $F13 * $F12</f>
        <v>0</v>
      </c>
      <c r="AK15" s="18">
        <f t="shared" ref="AK15:AM15" si="1">AK14 * $F13 * $F12</f>
        <v>0</v>
      </c>
      <c r="AL15" s="18">
        <f t="shared" si="1"/>
        <v>0</v>
      </c>
      <c r="AM15" s="18">
        <f t="shared" si="1"/>
        <v>0</v>
      </c>
    </row>
    <row r="16" spans="1:39" s="18" customFormat="1" x14ac:dyDescent="0.25">
      <c r="A16" s="42"/>
      <c r="B16" s="42"/>
      <c r="C16" s="43"/>
    </row>
    <row r="17" spans="1:39" s="18" customFormat="1" x14ac:dyDescent="0.25">
      <c r="A17" s="42"/>
      <c r="B17" s="42"/>
      <c r="C17" s="43"/>
      <c r="E17" s="18" t="str">
        <f>E15</f>
        <v>Noise Reduction Benefits - 0.0-0.5 Mile</v>
      </c>
      <c r="F17" s="18">
        <f t="shared" ref="F17:AJ17" si="2">F15</f>
        <v>0</v>
      </c>
      <c r="G17" s="18" t="str">
        <f t="shared" si="2"/>
        <v>$</v>
      </c>
      <c r="H17" s="18">
        <f t="shared" si="2"/>
        <v>9252970.2425975334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0</v>
      </c>
      <c r="P17" s="18">
        <f t="shared" si="2"/>
        <v>0</v>
      </c>
      <c r="Q17" s="18">
        <f t="shared" si="2"/>
        <v>0</v>
      </c>
      <c r="R17" s="18">
        <f t="shared" si="2"/>
        <v>9252970.2425975334</v>
      </c>
      <c r="S17" s="18">
        <f t="shared" si="2"/>
        <v>0</v>
      </c>
      <c r="T17" s="18">
        <f t="shared" si="2"/>
        <v>0</v>
      </c>
      <c r="U17" s="18">
        <f t="shared" si="2"/>
        <v>0</v>
      </c>
      <c r="V17" s="18">
        <f t="shared" si="2"/>
        <v>0</v>
      </c>
      <c r="W17" s="18">
        <f t="shared" si="2"/>
        <v>0</v>
      </c>
      <c r="X17" s="18">
        <f t="shared" si="2"/>
        <v>0</v>
      </c>
      <c r="Y17" s="18">
        <f t="shared" si="2"/>
        <v>0</v>
      </c>
      <c r="Z17" s="18">
        <f t="shared" si="2"/>
        <v>0</v>
      </c>
      <c r="AA17" s="18">
        <f t="shared" si="2"/>
        <v>0</v>
      </c>
      <c r="AB17" s="18">
        <f t="shared" si="2"/>
        <v>0</v>
      </c>
      <c r="AC17" s="18">
        <f t="shared" si="2"/>
        <v>0</v>
      </c>
      <c r="AD17" s="18">
        <f t="shared" si="2"/>
        <v>0</v>
      </c>
      <c r="AE17" s="18">
        <f t="shared" si="2"/>
        <v>0</v>
      </c>
      <c r="AF17" s="18">
        <f t="shared" si="2"/>
        <v>0</v>
      </c>
      <c r="AG17" s="18">
        <f t="shared" si="2"/>
        <v>0</v>
      </c>
      <c r="AH17" s="18">
        <f t="shared" si="2"/>
        <v>0</v>
      </c>
      <c r="AI17" s="18">
        <f t="shared" si="2"/>
        <v>0</v>
      </c>
      <c r="AJ17" s="18">
        <f t="shared" si="2"/>
        <v>0</v>
      </c>
      <c r="AK17" s="18">
        <f t="shared" ref="AK17:AM17" si="3">AK15</f>
        <v>0</v>
      </c>
      <c r="AL17" s="18">
        <f t="shared" si="3"/>
        <v>0</v>
      </c>
      <c r="AM17" s="18">
        <f t="shared" si="3"/>
        <v>0</v>
      </c>
    </row>
    <row r="18" spans="1:39" s="80" customFormat="1" x14ac:dyDescent="0.25">
      <c r="A18" s="98"/>
      <c r="B18" s="98"/>
      <c r="C18" s="99"/>
      <c r="E18" s="61" t="str">
        <f>Time!E$71</f>
        <v>Discount Factor</v>
      </c>
      <c r="F18" s="61">
        <f>Time!F$71</f>
        <v>0</v>
      </c>
      <c r="G18" s="61" t="str">
        <f>Time!G$71</f>
        <v>Multiplier</v>
      </c>
      <c r="H18" s="61">
        <f>Time!H$71</f>
        <v>0</v>
      </c>
      <c r="I18" s="61">
        <f>Time!I$71</f>
        <v>0</v>
      </c>
      <c r="J18" s="61">
        <f>Time!J$71</f>
        <v>0.93457943925233644</v>
      </c>
      <c r="K18" s="61">
        <f>Time!K$71</f>
        <v>1</v>
      </c>
      <c r="L18" s="61">
        <f>Time!L$71</f>
        <v>1.07</v>
      </c>
      <c r="M18" s="61">
        <f>Time!M$71</f>
        <v>1.1449</v>
      </c>
      <c r="N18" s="61">
        <f>Time!N$71</f>
        <v>1.2250430000000001</v>
      </c>
      <c r="O18" s="61">
        <f>Time!O$71</f>
        <v>1.31079601</v>
      </c>
      <c r="P18" s="61">
        <f>Time!P$71</f>
        <v>1.4025517307000002</v>
      </c>
      <c r="Q18" s="61">
        <f>Time!Q$71</f>
        <v>1.5007303518490001</v>
      </c>
      <c r="R18" s="61">
        <f>Time!R$71</f>
        <v>1.6057814764784302</v>
      </c>
      <c r="S18" s="61">
        <f>Time!S$71</f>
        <v>1.7181861798319202</v>
      </c>
      <c r="T18" s="61">
        <f>Time!T$71</f>
        <v>1.8384592124201549</v>
      </c>
      <c r="U18" s="61">
        <f>Time!U$71</f>
        <v>1.9671513572895656</v>
      </c>
      <c r="V18" s="61">
        <f>Time!V$71</f>
        <v>2.1048519522998355</v>
      </c>
      <c r="W18" s="61">
        <f>Time!W$71</f>
        <v>2.2521915889608235</v>
      </c>
      <c r="X18" s="61">
        <f>Time!X$71</f>
        <v>2.4098450001880813</v>
      </c>
      <c r="Y18" s="61">
        <f>Time!Y$71</f>
        <v>2.5785341502012469</v>
      </c>
      <c r="Z18" s="61">
        <f>Time!Z$71</f>
        <v>2.7590315407153345</v>
      </c>
      <c r="AA18" s="61">
        <f>Time!AA$71</f>
        <v>2.9521637485654075</v>
      </c>
      <c r="AB18" s="61">
        <f>Time!AB$71</f>
        <v>3.1588152109649861</v>
      </c>
      <c r="AC18" s="61">
        <f>Time!AC$71</f>
        <v>3.3799322757325352</v>
      </c>
      <c r="AD18" s="61">
        <f>Time!AD$71</f>
        <v>3.6165275350338129</v>
      </c>
      <c r="AE18" s="61">
        <f>Time!AE$71</f>
        <v>3.8696844624861795</v>
      </c>
      <c r="AF18" s="61">
        <f>Time!AF$71</f>
        <v>4.1405623748602123</v>
      </c>
      <c r="AG18" s="61">
        <f>Time!AG$71</f>
        <v>4.4304017411004271</v>
      </c>
      <c r="AH18" s="61">
        <f>Time!AH$71</f>
        <v>4.740529862977457</v>
      </c>
      <c r="AI18" s="61">
        <f>Time!AI$71</f>
        <v>5.0723669533858793</v>
      </c>
      <c r="AJ18" s="61">
        <f>Time!AJ$71</f>
        <v>5.4274326401228912</v>
      </c>
      <c r="AK18" s="61">
        <f>Time!AK$71</f>
        <v>5.807352924931493</v>
      </c>
      <c r="AL18" s="61">
        <f>Time!AL$71</f>
        <v>6.2138676296766988</v>
      </c>
      <c r="AM18" s="61">
        <f>Time!AM$71</f>
        <v>6.6488383637540664</v>
      </c>
    </row>
    <row r="19" spans="1:39" s="18" customFormat="1" x14ac:dyDescent="0.25">
      <c r="A19" s="42"/>
      <c r="B19" s="42"/>
      <c r="C19" s="43"/>
      <c r="E19" s="18" t="str">
        <f>E17&amp;" - PV"</f>
        <v>Noise Reduction Benefits - 0.0-0.5 Mile - PV</v>
      </c>
      <c r="G19" s="18" t="s">
        <v>84</v>
      </c>
      <c r="H19" s="18">
        <f>SUM(J19:AJ19)</f>
        <v>5762284.8302434161</v>
      </c>
      <c r="J19" s="18">
        <f>J17 / J18</f>
        <v>0</v>
      </c>
      <c r="K19" s="18">
        <f t="shared" ref="K19:AJ19" si="4">K17 / K18</f>
        <v>0</v>
      </c>
      <c r="L19" s="18">
        <f t="shared" si="4"/>
        <v>0</v>
      </c>
      <c r="M19" s="18">
        <f t="shared" si="4"/>
        <v>0</v>
      </c>
      <c r="N19" s="18">
        <f t="shared" si="4"/>
        <v>0</v>
      </c>
      <c r="O19" s="18">
        <f t="shared" si="4"/>
        <v>0</v>
      </c>
      <c r="P19" s="18">
        <f t="shared" si="4"/>
        <v>0</v>
      </c>
      <c r="Q19" s="18">
        <f t="shared" si="4"/>
        <v>0</v>
      </c>
      <c r="R19" s="18">
        <f t="shared" si="4"/>
        <v>5762284.8302434161</v>
      </c>
      <c r="S19" s="18">
        <f t="shared" si="4"/>
        <v>0</v>
      </c>
      <c r="T19" s="18">
        <f t="shared" si="4"/>
        <v>0</v>
      </c>
      <c r="U19" s="18">
        <f t="shared" si="4"/>
        <v>0</v>
      </c>
      <c r="V19" s="18">
        <f t="shared" si="4"/>
        <v>0</v>
      </c>
      <c r="W19" s="18">
        <f t="shared" si="4"/>
        <v>0</v>
      </c>
      <c r="X19" s="18">
        <f t="shared" si="4"/>
        <v>0</v>
      </c>
      <c r="Y19" s="18">
        <f t="shared" si="4"/>
        <v>0</v>
      </c>
      <c r="Z19" s="18">
        <f t="shared" si="4"/>
        <v>0</v>
      </c>
      <c r="AA19" s="18">
        <f t="shared" si="4"/>
        <v>0</v>
      </c>
      <c r="AB19" s="18">
        <f t="shared" si="4"/>
        <v>0</v>
      </c>
      <c r="AC19" s="18">
        <f t="shared" si="4"/>
        <v>0</v>
      </c>
      <c r="AD19" s="18">
        <f t="shared" si="4"/>
        <v>0</v>
      </c>
      <c r="AE19" s="18">
        <f t="shared" si="4"/>
        <v>0</v>
      </c>
      <c r="AF19" s="18">
        <f t="shared" si="4"/>
        <v>0</v>
      </c>
      <c r="AG19" s="18">
        <f t="shared" si="4"/>
        <v>0</v>
      </c>
      <c r="AH19" s="18">
        <f t="shared" si="4"/>
        <v>0</v>
      </c>
      <c r="AI19" s="18">
        <f t="shared" si="4"/>
        <v>0</v>
      </c>
      <c r="AJ19" s="18">
        <f t="shared" si="4"/>
        <v>0</v>
      </c>
      <c r="AK19" s="18">
        <f t="shared" ref="AK19:AM19" si="5">AK17 / AK18</f>
        <v>0</v>
      </c>
      <c r="AL19" s="18">
        <f t="shared" si="5"/>
        <v>0</v>
      </c>
      <c r="AM19" s="18">
        <f t="shared" si="5"/>
        <v>0</v>
      </c>
    </row>
    <row r="20" spans="1:39" s="18" customFormat="1" x14ac:dyDescent="0.25">
      <c r="A20" s="42"/>
      <c r="B20" s="42"/>
      <c r="C20" s="43"/>
    </row>
    <row r="21" spans="1:39" s="18" customFormat="1" x14ac:dyDescent="0.25">
      <c r="A21" s="42"/>
      <c r="B21" s="42"/>
      <c r="C21" s="43" t="s">
        <v>401</v>
      </c>
    </row>
    <row r="22" spans="1:39" s="18" customFormat="1" x14ac:dyDescent="0.25">
      <c r="A22" s="42"/>
      <c r="B22" s="42"/>
      <c r="C22" s="43"/>
      <c r="E22" s="19" t="str">
        <f>InpC!E$202</f>
        <v>Total Number of Housing Units in 0.5 - 1.0 Radius - Residential</v>
      </c>
      <c r="F22" s="19">
        <f>InpC!F$202</f>
        <v>3209</v>
      </c>
      <c r="G22" s="19" t="str">
        <f>InpC!G$202</f>
        <v>count</v>
      </c>
    </row>
    <row r="23" spans="1:39" s="18" customFormat="1" x14ac:dyDescent="0.25">
      <c r="A23" s="42"/>
      <c r="B23" s="42"/>
      <c r="C23" s="43"/>
      <c r="E23" s="19" t="str">
        <f>InpC!E$203</f>
        <v>Noise Reduction Willingness to Pay - Residential - 0.5-1.0 mile</v>
      </c>
      <c r="F23" s="19">
        <f>InpC!F$203</f>
        <v>3275.0069291598415</v>
      </c>
      <c r="G23" s="19" t="str">
        <f>InpC!G$203</f>
        <v>$</v>
      </c>
    </row>
    <row r="24" spans="1:39" s="177" customFormat="1" x14ac:dyDescent="0.25">
      <c r="A24" s="15"/>
      <c r="B24" s="15"/>
      <c r="C24" s="16"/>
      <c r="D24" s="17"/>
      <c r="E24" s="103" t="str">
        <f>Time!E$52</f>
        <v>First Operating Period Flag</v>
      </c>
      <c r="F24" s="103">
        <f>Time!F$52</f>
        <v>0</v>
      </c>
      <c r="G24" s="103" t="str">
        <f>Time!G$52</f>
        <v>flag</v>
      </c>
      <c r="H24" s="242">
        <f>Time!H$52</f>
        <v>0</v>
      </c>
      <c r="I24" s="242">
        <f>Time!I$52</f>
        <v>0</v>
      </c>
      <c r="J24" s="242">
        <f>Time!J$52</f>
        <v>0</v>
      </c>
      <c r="K24" s="242">
        <f>Time!K$52</f>
        <v>0</v>
      </c>
      <c r="L24" s="242">
        <f>Time!L$52</f>
        <v>0</v>
      </c>
      <c r="M24" s="242">
        <f>Time!M$52</f>
        <v>0</v>
      </c>
      <c r="N24" s="242">
        <f>Time!N$52</f>
        <v>0</v>
      </c>
      <c r="O24" s="242">
        <f>Time!O$52</f>
        <v>0</v>
      </c>
      <c r="P24" s="242">
        <f>Time!P$52</f>
        <v>0</v>
      </c>
      <c r="Q24" s="242">
        <f>Time!Q$52</f>
        <v>0</v>
      </c>
      <c r="R24" s="242">
        <f>Time!R$52</f>
        <v>1</v>
      </c>
      <c r="S24" s="242">
        <f>Time!S$52</f>
        <v>0</v>
      </c>
      <c r="T24" s="242">
        <f>Time!T$52</f>
        <v>0</v>
      </c>
      <c r="U24" s="242">
        <f>Time!U$52</f>
        <v>0</v>
      </c>
      <c r="V24" s="242">
        <f>Time!V$52</f>
        <v>0</v>
      </c>
      <c r="W24" s="242">
        <f>Time!W$52</f>
        <v>0</v>
      </c>
      <c r="X24" s="242">
        <f>Time!X$52</f>
        <v>0</v>
      </c>
      <c r="Y24" s="242">
        <f>Time!Y$52</f>
        <v>0</v>
      </c>
      <c r="Z24" s="242">
        <f>Time!Z$52</f>
        <v>0</v>
      </c>
      <c r="AA24" s="242">
        <f>Time!AA$52</f>
        <v>0</v>
      </c>
      <c r="AB24" s="242">
        <f>Time!AB$52</f>
        <v>0</v>
      </c>
      <c r="AC24" s="242">
        <f>Time!AC$52</f>
        <v>0</v>
      </c>
      <c r="AD24" s="242">
        <f>Time!AD$52</f>
        <v>0</v>
      </c>
      <c r="AE24" s="242">
        <f>Time!AE$52</f>
        <v>0</v>
      </c>
      <c r="AF24" s="242">
        <f>Time!AF$52</f>
        <v>0</v>
      </c>
      <c r="AG24" s="242">
        <f>Time!AG$52</f>
        <v>0</v>
      </c>
      <c r="AH24" s="242">
        <f>Time!AH$52</f>
        <v>0</v>
      </c>
      <c r="AI24" s="242">
        <f>Time!AI$52</f>
        <v>0</v>
      </c>
      <c r="AJ24" s="242">
        <f>Time!AJ$52</f>
        <v>0</v>
      </c>
      <c r="AK24" s="242">
        <f>Time!AK$52</f>
        <v>0</v>
      </c>
      <c r="AL24" s="242">
        <f>Time!AL$52</f>
        <v>0</v>
      </c>
      <c r="AM24" s="242">
        <f>Time!AM$52</f>
        <v>0</v>
      </c>
    </row>
    <row r="25" spans="1:39" s="18" customFormat="1" x14ac:dyDescent="0.25">
      <c r="A25" s="42"/>
      <c r="B25" s="42"/>
      <c r="C25" s="43"/>
      <c r="E25" s="18" t="s">
        <v>462</v>
      </c>
      <c r="G25" s="18" t="s">
        <v>84</v>
      </c>
      <c r="H25" s="18">
        <f>SUM(J25:AJ25)</f>
        <v>10509497.235673932</v>
      </c>
      <c r="J25" s="18">
        <f>J24 * $F23 * $F22</f>
        <v>0</v>
      </c>
      <c r="K25" s="18">
        <f t="shared" ref="K25:AJ25" si="6">K24 * $F23 * $F22</f>
        <v>0</v>
      </c>
      <c r="L25" s="18">
        <f t="shared" si="6"/>
        <v>0</v>
      </c>
      <c r="M25" s="18">
        <f t="shared" si="6"/>
        <v>0</v>
      </c>
      <c r="N25" s="18">
        <f t="shared" si="6"/>
        <v>0</v>
      </c>
      <c r="O25" s="18">
        <f t="shared" si="6"/>
        <v>0</v>
      </c>
      <c r="P25" s="18">
        <f t="shared" si="6"/>
        <v>0</v>
      </c>
      <c r="Q25" s="18">
        <f t="shared" si="6"/>
        <v>0</v>
      </c>
      <c r="R25" s="18">
        <f t="shared" si="6"/>
        <v>10509497.235673932</v>
      </c>
      <c r="S25" s="18">
        <f t="shared" si="6"/>
        <v>0</v>
      </c>
      <c r="T25" s="18">
        <f t="shared" si="6"/>
        <v>0</v>
      </c>
      <c r="U25" s="18">
        <f t="shared" si="6"/>
        <v>0</v>
      </c>
      <c r="V25" s="18">
        <f t="shared" si="6"/>
        <v>0</v>
      </c>
      <c r="W25" s="18">
        <f t="shared" si="6"/>
        <v>0</v>
      </c>
      <c r="X25" s="18">
        <f t="shared" si="6"/>
        <v>0</v>
      </c>
      <c r="Y25" s="18">
        <f t="shared" si="6"/>
        <v>0</v>
      </c>
      <c r="Z25" s="18">
        <f t="shared" si="6"/>
        <v>0</v>
      </c>
      <c r="AA25" s="18">
        <f t="shared" si="6"/>
        <v>0</v>
      </c>
      <c r="AB25" s="18">
        <f t="shared" si="6"/>
        <v>0</v>
      </c>
      <c r="AC25" s="18">
        <f t="shared" si="6"/>
        <v>0</v>
      </c>
      <c r="AD25" s="18">
        <f t="shared" si="6"/>
        <v>0</v>
      </c>
      <c r="AE25" s="18">
        <f t="shared" si="6"/>
        <v>0</v>
      </c>
      <c r="AF25" s="18">
        <f t="shared" si="6"/>
        <v>0</v>
      </c>
      <c r="AG25" s="18">
        <f t="shared" si="6"/>
        <v>0</v>
      </c>
      <c r="AH25" s="18">
        <f t="shared" si="6"/>
        <v>0</v>
      </c>
      <c r="AI25" s="18">
        <f t="shared" si="6"/>
        <v>0</v>
      </c>
      <c r="AJ25" s="18">
        <f t="shared" si="6"/>
        <v>0</v>
      </c>
      <c r="AK25" s="18">
        <f t="shared" ref="AK25:AM25" si="7">AK24 * $F23 * $F22</f>
        <v>0</v>
      </c>
      <c r="AL25" s="18">
        <f t="shared" si="7"/>
        <v>0</v>
      </c>
      <c r="AM25" s="18">
        <f t="shared" si="7"/>
        <v>0</v>
      </c>
    </row>
    <row r="26" spans="1:39" s="18" customFormat="1" x14ac:dyDescent="0.25">
      <c r="A26" s="42"/>
      <c r="B26" s="42"/>
      <c r="C26" s="43"/>
      <c r="E26" s="19"/>
      <c r="F26" s="19"/>
      <c r="G26" s="19"/>
    </row>
    <row r="27" spans="1:39" s="18" customFormat="1" x14ac:dyDescent="0.25">
      <c r="A27" s="42"/>
      <c r="B27" s="42"/>
      <c r="C27" s="43"/>
      <c r="E27" s="18" t="str">
        <f>E25</f>
        <v>Noise Reduction Benefits - 0.5-1.0 Mile</v>
      </c>
      <c r="F27" s="18">
        <f t="shared" ref="F27:AJ27" si="8">F25</f>
        <v>0</v>
      </c>
      <c r="G27" s="18" t="str">
        <f t="shared" si="8"/>
        <v>$</v>
      </c>
      <c r="H27" s="18">
        <f t="shared" si="8"/>
        <v>10509497.235673932</v>
      </c>
      <c r="I27" s="18">
        <f t="shared" si="8"/>
        <v>0</v>
      </c>
      <c r="J27" s="18">
        <f t="shared" si="8"/>
        <v>0</v>
      </c>
      <c r="K27" s="18">
        <f t="shared" si="8"/>
        <v>0</v>
      </c>
      <c r="L27" s="18">
        <f t="shared" si="8"/>
        <v>0</v>
      </c>
      <c r="M27" s="18">
        <f t="shared" si="8"/>
        <v>0</v>
      </c>
      <c r="N27" s="18">
        <f t="shared" si="8"/>
        <v>0</v>
      </c>
      <c r="O27" s="18">
        <f t="shared" si="8"/>
        <v>0</v>
      </c>
      <c r="P27" s="18">
        <f t="shared" si="8"/>
        <v>0</v>
      </c>
      <c r="Q27" s="18">
        <f t="shared" si="8"/>
        <v>0</v>
      </c>
      <c r="R27" s="18">
        <f t="shared" si="8"/>
        <v>10509497.235673932</v>
      </c>
      <c r="S27" s="18">
        <f t="shared" si="8"/>
        <v>0</v>
      </c>
      <c r="T27" s="18">
        <f t="shared" si="8"/>
        <v>0</v>
      </c>
      <c r="U27" s="18">
        <f t="shared" si="8"/>
        <v>0</v>
      </c>
      <c r="V27" s="18">
        <f t="shared" si="8"/>
        <v>0</v>
      </c>
      <c r="W27" s="18">
        <f t="shared" si="8"/>
        <v>0</v>
      </c>
      <c r="X27" s="18">
        <f t="shared" si="8"/>
        <v>0</v>
      </c>
      <c r="Y27" s="18">
        <f t="shared" si="8"/>
        <v>0</v>
      </c>
      <c r="Z27" s="18">
        <f t="shared" si="8"/>
        <v>0</v>
      </c>
      <c r="AA27" s="18">
        <f t="shared" si="8"/>
        <v>0</v>
      </c>
      <c r="AB27" s="18">
        <f t="shared" si="8"/>
        <v>0</v>
      </c>
      <c r="AC27" s="18">
        <f t="shared" si="8"/>
        <v>0</v>
      </c>
      <c r="AD27" s="18">
        <f t="shared" si="8"/>
        <v>0</v>
      </c>
      <c r="AE27" s="18">
        <f t="shared" si="8"/>
        <v>0</v>
      </c>
      <c r="AF27" s="18">
        <f t="shared" si="8"/>
        <v>0</v>
      </c>
      <c r="AG27" s="18">
        <f t="shared" si="8"/>
        <v>0</v>
      </c>
      <c r="AH27" s="18">
        <f t="shared" si="8"/>
        <v>0</v>
      </c>
      <c r="AI27" s="18">
        <f t="shared" si="8"/>
        <v>0</v>
      </c>
      <c r="AJ27" s="18">
        <f t="shared" si="8"/>
        <v>0</v>
      </c>
      <c r="AK27" s="18">
        <f t="shared" ref="AK27:AM27" si="9">AK25</f>
        <v>0</v>
      </c>
      <c r="AL27" s="18">
        <f t="shared" si="9"/>
        <v>0</v>
      </c>
      <c r="AM27" s="18">
        <f t="shared" si="9"/>
        <v>0</v>
      </c>
    </row>
    <row r="28" spans="1:39" s="18" customFormat="1" x14ac:dyDescent="0.25">
      <c r="A28" s="42"/>
      <c r="B28" s="42"/>
      <c r="C28" s="43"/>
      <c r="E28" s="61" t="str">
        <f>Time!E$71</f>
        <v>Discount Factor</v>
      </c>
      <c r="F28" s="61">
        <f>Time!F$71</f>
        <v>0</v>
      </c>
      <c r="G28" s="61" t="str">
        <f>Time!G$71</f>
        <v>Multiplier</v>
      </c>
      <c r="H28" s="61">
        <f>Time!H$71</f>
        <v>0</v>
      </c>
      <c r="I28" s="61">
        <f>Time!I$71</f>
        <v>0</v>
      </c>
      <c r="J28" s="61">
        <f>Time!J$71</f>
        <v>0.93457943925233644</v>
      </c>
      <c r="K28" s="61">
        <f>Time!K$71</f>
        <v>1</v>
      </c>
      <c r="L28" s="61">
        <f>Time!L$71</f>
        <v>1.07</v>
      </c>
      <c r="M28" s="61">
        <f>Time!M$71</f>
        <v>1.1449</v>
      </c>
      <c r="N28" s="61">
        <f>Time!N$71</f>
        <v>1.2250430000000001</v>
      </c>
      <c r="O28" s="61">
        <f>Time!O$71</f>
        <v>1.31079601</v>
      </c>
      <c r="P28" s="61">
        <f>Time!P$71</f>
        <v>1.4025517307000002</v>
      </c>
      <c r="Q28" s="61">
        <f>Time!Q$71</f>
        <v>1.5007303518490001</v>
      </c>
      <c r="R28" s="61">
        <f>Time!R$71</f>
        <v>1.6057814764784302</v>
      </c>
      <c r="S28" s="61">
        <f>Time!S$71</f>
        <v>1.7181861798319202</v>
      </c>
      <c r="T28" s="61">
        <f>Time!T$71</f>
        <v>1.8384592124201549</v>
      </c>
      <c r="U28" s="61">
        <f>Time!U$71</f>
        <v>1.9671513572895656</v>
      </c>
      <c r="V28" s="61">
        <f>Time!V$71</f>
        <v>2.1048519522998355</v>
      </c>
      <c r="W28" s="61">
        <f>Time!W$71</f>
        <v>2.2521915889608235</v>
      </c>
      <c r="X28" s="61">
        <f>Time!X$71</f>
        <v>2.4098450001880813</v>
      </c>
      <c r="Y28" s="61">
        <f>Time!Y$71</f>
        <v>2.5785341502012469</v>
      </c>
      <c r="Z28" s="61">
        <f>Time!Z$71</f>
        <v>2.7590315407153345</v>
      </c>
      <c r="AA28" s="61">
        <f>Time!AA$71</f>
        <v>2.9521637485654075</v>
      </c>
      <c r="AB28" s="61">
        <f>Time!AB$71</f>
        <v>3.1588152109649861</v>
      </c>
      <c r="AC28" s="61">
        <f>Time!AC$71</f>
        <v>3.3799322757325352</v>
      </c>
      <c r="AD28" s="61">
        <f>Time!AD$71</f>
        <v>3.6165275350338129</v>
      </c>
      <c r="AE28" s="61">
        <f>Time!AE$71</f>
        <v>3.8696844624861795</v>
      </c>
      <c r="AF28" s="61">
        <f>Time!AF$71</f>
        <v>4.1405623748602123</v>
      </c>
      <c r="AG28" s="61">
        <f>Time!AG$71</f>
        <v>4.4304017411004271</v>
      </c>
      <c r="AH28" s="61">
        <f>Time!AH$71</f>
        <v>4.740529862977457</v>
      </c>
      <c r="AI28" s="61">
        <f>Time!AI$71</f>
        <v>5.0723669533858793</v>
      </c>
      <c r="AJ28" s="61">
        <f>Time!AJ$71</f>
        <v>5.4274326401228912</v>
      </c>
      <c r="AK28" s="61">
        <f>Time!AK$71</f>
        <v>5.807352924931493</v>
      </c>
      <c r="AL28" s="61">
        <f>Time!AL$71</f>
        <v>6.2138676296766988</v>
      </c>
      <c r="AM28" s="61">
        <f>Time!AM$71</f>
        <v>6.6488383637540664</v>
      </c>
    </row>
    <row r="29" spans="1:39" s="18" customFormat="1" x14ac:dyDescent="0.25">
      <c r="A29" s="42"/>
      <c r="B29" s="42"/>
      <c r="C29" s="43"/>
      <c r="E29" s="18" t="str">
        <f>E27&amp;" - PV"</f>
        <v>Noise Reduction Benefits - 0.5-1.0 Mile - PV</v>
      </c>
      <c r="G29" s="18" t="s">
        <v>84</v>
      </c>
      <c r="H29" s="18">
        <f>SUM(J29:AJ29)</f>
        <v>6544786.690852765</v>
      </c>
      <c r="J29" s="18">
        <f>J27 / J28</f>
        <v>0</v>
      </c>
      <c r="K29" s="18">
        <f t="shared" ref="K29" si="10">K27 / K28</f>
        <v>0</v>
      </c>
      <c r="L29" s="18">
        <f t="shared" ref="L29" si="11">L27 / L28</f>
        <v>0</v>
      </c>
      <c r="M29" s="18">
        <f t="shared" ref="M29" si="12">M27 / M28</f>
        <v>0</v>
      </c>
      <c r="N29" s="18">
        <f t="shared" ref="N29" si="13">N27 / N28</f>
        <v>0</v>
      </c>
      <c r="O29" s="18">
        <f t="shared" ref="O29" si="14">O27 / O28</f>
        <v>0</v>
      </c>
      <c r="P29" s="18">
        <f t="shared" ref="P29" si="15">P27 / P28</f>
        <v>0</v>
      </c>
      <c r="Q29" s="18">
        <f t="shared" ref="Q29" si="16">Q27 / Q28</f>
        <v>0</v>
      </c>
      <c r="R29" s="18">
        <f t="shared" ref="R29" si="17">R27 / R28</f>
        <v>6544786.690852765</v>
      </c>
      <c r="S29" s="18">
        <f t="shared" ref="S29" si="18">S27 / S28</f>
        <v>0</v>
      </c>
      <c r="T29" s="18">
        <f t="shared" ref="T29" si="19">T27 / T28</f>
        <v>0</v>
      </c>
      <c r="U29" s="18">
        <f t="shared" ref="U29" si="20">U27 / U28</f>
        <v>0</v>
      </c>
      <c r="V29" s="18">
        <f t="shared" ref="V29" si="21">V27 / V28</f>
        <v>0</v>
      </c>
      <c r="W29" s="18">
        <f t="shared" ref="W29" si="22">W27 / W28</f>
        <v>0</v>
      </c>
      <c r="X29" s="18">
        <f t="shared" ref="X29" si="23">X27 / X28</f>
        <v>0</v>
      </c>
      <c r="Y29" s="18">
        <f t="shared" ref="Y29" si="24">Y27 / Y28</f>
        <v>0</v>
      </c>
      <c r="Z29" s="18">
        <f t="shared" ref="Z29" si="25">Z27 / Z28</f>
        <v>0</v>
      </c>
      <c r="AA29" s="18">
        <f t="shared" ref="AA29" si="26">AA27 / AA28</f>
        <v>0</v>
      </c>
      <c r="AB29" s="18">
        <f t="shared" ref="AB29" si="27">AB27 / AB28</f>
        <v>0</v>
      </c>
      <c r="AC29" s="18">
        <f t="shared" ref="AC29" si="28">AC27 / AC28</f>
        <v>0</v>
      </c>
      <c r="AD29" s="18">
        <f t="shared" ref="AD29" si="29">AD27 / AD28</f>
        <v>0</v>
      </c>
      <c r="AE29" s="18">
        <f t="shared" ref="AE29" si="30">AE27 / AE28</f>
        <v>0</v>
      </c>
      <c r="AF29" s="18">
        <f t="shared" ref="AF29" si="31">AF27 / AF28</f>
        <v>0</v>
      </c>
      <c r="AG29" s="18">
        <f t="shared" ref="AG29" si="32">AG27 / AG28</f>
        <v>0</v>
      </c>
      <c r="AH29" s="18">
        <f t="shared" ref="AH29" si="33">AH27 / AH28</f>
        <v>0</v>
      </c>
      <c r="AI29" s="18">
        <f t="shared" ref="AI29" si="34">AI27 / AI28</f>
        <v>0</v>
      </c>
      <c r="AJ29" s="18">
        <f t="shared" ref="AJ29:AM29" si="35">AJ27 / AJ28</f>
        <v>0</v>
      </c>
      <c r="AK29" s="18">
        <f t="shared" si="35"/>
        <v>0</v>
      </c>
      <c r="AL29" s="18">
        <f t="shared" si="35"/>
        <v>0</v>
      </c>
      <c r="AM29" s="18">
        <f t="shared" si="35"/>
        <v>0</v>
      </c>
    </row>
    <row r="30" spans="1:39" s="18" customFormat="1" x14ac:dyDescent="0.25">
      <c r="A30" s="42"/>
      <c r="B30" s="42"/>
      <c r="C30" s="43"/>
      <c r="E30" s="19"/>
      <c r="F30" s="19"/>
      <c r="G30" s="19"/>
    </row>
    <row r="31" spans="1:39" s="18" customFormat="1" x14ac:dyDescent="0.25">
      <c r="A31" s="42"/>
      <c r="B31" s="42"/>
      <c r="C31" s="43" t="s">
        <v>402</v>
      </c>
      <c r="E31" s="19"/>
      <c r="F31" s="19"/>
      <c r="G31" s="19"/>
    </row>
    <row r="32" spans="1:39" s="18" customFormat="1" x14ac:dyDescent="0.25">
      <c r="A32" s="42"/>
      <c r="B32" s="42"/>
      <c r="C32" s="43"/>
      <c r="E32" s="19" t="str">
        <f>InpC!E$205</f>
        <v>Total Number of Housing Units in 1.0 - 1.5 Radius - Residential</v>
      </c>
      <c r="F32" s="19">
        <f>InpC!F$205</f>
        <v>6365</v>
      </c>
      <c r="G32" s="19" t="str">
        <f>InpC!G$205</f>
        <v>count</v>
      </c>
    </row>
    <row r="33" spans="1:39" s="18" customFormat="1" x14ac:dyDescent="0.25">
      <c r="A33" s="42"/>
      <c r="B33" s="42"/>
      <c r="C33" s="43"/>
      <c r="E33" s="19" t="str">
        <f>InpC!E$206</f>
        <v>Noise Reduction Willingness to Pay - Residential - 1.0-1.5 mile</v>
      </c>
      <c r="F33" s="242">
        <f>InpC!F$206</f>
        <v>1426.8674529700463</v>
      </c>
      <c r="G33" s="19" t="str">
        <f>InpC!G$206</f>
        <v>$</v>
      </c>
    </row>
    <row r="34" spans="1:39" s="18" customFormat="1" x14ac:dyDescent="0.25">
      <c r="A34" s="42"/>
      <c r="B34" s="42"/>
      <c r="C34" s="43"/>
      <c r="E34" s="103" t="str">
        <f>Time!E$52</f>
        <v>First Operating Period Flag</v>
      </c>
      <c r="F34" s="103">
        <f>Time!F$52</f>
        <v>0</v>
      </c>
      <c r="G34" s="103" t="str">
        <f>Time!G$52</f>
        <v>flag</v>
      </c>
      <c r="H34" s="103">
        <f>Time!H$52</f>
        <v>0</v>
      </c>
      <c r="I34" s="103">
        <f>Time!I$52</f>
        <v>0</v>
      </c>
      <c r="J34" s="103">
        <f>Time!J$52</f>
        <v>0</v>
      </c>
      <c r="K34" s="103">
        <f>Time!K$52</f>
        <v>0</v>
      </c>
      <c r="L34" s="103">
        <f>Time!L$52</f>
        <v>0</v>
      </c>
      <c r="M34" s="103">
        <f>Time!M$52</f>
        <v>0</v>
      </c>
      <c r="N34" s="103">
        <f>Time!N$52</f>
        <v>0</v>
      </c>
      <c r="O34" s="103">
        <f>Time!O$52</f>
        <v>0</v>
      </c>
      <c r="P34" s="103">
        <f>Time!P$52</f>
        <v>0</v>
      </c>
      <c r="Q34" s="103">
        <f>Time!Q$52</f>
        <v>0</v>
      </c>
      <c r="R34" s="103">
        <f>Time!R$52</f>
        <v>1</v>
      </c>
      <c r="S34" s="103">
        <f>Time!S$52</f>
        <v>0</v>
      </c>
      <c r="T34" s="103">
        <f>Time!T$52</f>
        <v>0</v>
      </c>
      <c r="U34" s="103">
        <f>Time!U$52</f>
        <v>0</v>
      </c>
      <c r="V34" s="103">
        <f>Time!V$52</f>
        <v>0</v>
      </c>
      <c r="W34" s="103">
        <f>Time!W$52</f>
        <v>0</v>
      </c>
      <c r="X34" s="103">
        <f>Time!X$52</f>
        <v>0</v>
      </c>
      <c r="Y34" s="103">
        <f>Time!Y$52</f>
        <v>0</v>
      </c>
      <c r="Z34" s="103">
        <f>Time!Z$52</f>
        <v>0</v>
      </c>
      <c r="AA34" s="103">
        <f>Time!AA$52</f>
        <v>0</v>
      </c>
      <c r="AB34" s="103">
        <f>Time!AB$52</f>
        <v>0</v>
      </c>
      <c r="AC34" s="103">
        <f>Time!AC$52</f>
        <v>0</v>
      </c>
      <c r="AD34" s="103">
        <f>Time!AD$52</f>
        <v>0</v>
      </c>
      <c r="AE34" s="103">
        <f>Time!AE$52</f>
        <v>0</v>
      </c>
      <c r="AF34" s="103">
        <f>Time!AF$52</f>
        <v>0</v>
      </c>
      <c r="AG34" s="103">
        <f>Time!AG$52</f>
        <v>0</v>
      </c>
      <c r="AH34" s="103">
        <f>Time!AH$52</f>
        <v>0</v>
      </c>
      <c r="AI34" s="103">
        <f>Time!AI$52</f>
        <v>0</v>
      </c>
      <c r="AJ34" s="103">
        <f>Time!AJ$52</f>
        <v>0</v>
      </c>
      <c r="AK34" s="103">
        <f>Time!AK$52</f>
        <v>0</v>
      </c>
      <c r="AL34" s="103">
        <f>Time!AL$52</f>
        <v>0</v>
      </c>
      <c r="AM34" s="103">
        <f>Time!AM$52</f>
        <v>0</v>
      </c>
    </row>
    <row r="35" spans="1:39" s="18" customFormat="1" x14ac:dyDescent="0.25">
      <c r="A35" s="42"/>
      <c r="B35" s="42"/>
      <c r="C35" s="43"/>
      <c r="E35" s="18" t="s">
        <v>463</v>
      </c>
      <c r="G35" s="18" t="s">
        <v>84</v>
      </c>
      <c r="H35" s="18">
        <f>SUM(J35:AJ35)</f>
        <v>9082011.3381543439</v>
      </c>
      <c r="J35" s="18">
        <f>J34 * $F33 * $F32</f>
        <v>0</v>
      </c>
      <c r="K35" s="18">
        <f t="shared" ref="K35:AJ35" si="36">K34 * $F33 * $F32</f>
        <v>0</v>
      </c>
      <c r="L35" s="18">
        <f t="shared" si="36"/>
        <v>0</v>
      </c>
      <c r="M35" s="18">
        <f t="shared" si="36"/>
        <v>0</v>
      </c>
      <c r="N35" s="18">
        <f t="shared" si="36"/>
        <v>0</v>
      </c>
      <c r="O35" s="18">
        <f t="shared" si="36"/>
        <v>0</v>
      </c>
      <c r="P35" s="18">
        <f t="shared" si="36"/>
        <v>0</v>
      </c>
      <c r="Q35" s="18">
        <f t="shared" si="36"/>
        <v>0</v>
      </c>
      <c r="R35" s="18">
        <f t="shared" si="36"/>
        <v>9082011.3381543439</v>
      </c>
      <c r="S35" s="18">
        <f t="shared" si="36"/>
        <v>0</v>
      </c>
      <c r="T35" s="18">
        <f t="shared" si="36"/>
        <v>0</v>
      </c>
      <c r="U35" s="18">
        <f t="shared" si="36"/>
        <v>0</v>
      </c>
      <c r="V35" s="18">
        <f t="shared" si="36"/>
        <v>0</v>
      </c>
      <c r="W35" s="18">
        <f t="shared" si="36"/>
        <v>0</v>
      </c>
      <c r="X35" s="18">
        <f t="shared" si="36"/>
        <v>0</v>
      </c>
      <c r="Y35" s="18">
        <f t="shared" si="36"/>
        <v>0</v>
      </c>
      <c r="Z35" s="18">
        <f t="shared" si="36"/>
        <v>0</v>
      </c>
      <c r="AA35" s="18">
        <f t="shared" si="36"/>
        <v>0</v>
      </c>
      <c r="AB35" s="18">
        <f t="shared" si="36"/>
        <v>0</v>
      </c>
      <c r="AC35" s="18">
        <f t="shared" si="36"/>
        <v>0</v>
      </c>
      <c r="AD35" s="18">
        <f t="shared" si="36"/>
        <v>0</v>
      </c>
      <c r="AE35" s="18">
        <f t="shared" si="36"/>
        <v>0</v>
      </c>
      <c r="AF35" s="18">
        <f t="shared" si="36"/>
        <v>0</v>
      </c>
      <c r="AG35" s="18">
        <f t="shared" si="36"/>
        <v>0</v>
      </c>
      <c r="AH35" s="18">
        <f t="shared" si="36"/>
        <v>0</v>
      </c>
      <c r="AI35" s="18">
        <f t="shared" si="36"/>
        <v>0</v>
      </c>
      <c r="AJ35" s="18">
        <f t="shared" si="36"/>
        <v>0</v>
      </c>
      <c r="AK35" s="18">
        <f t="shared" ref="AK35:AM35" si="37">AK34 * $F33 * $F32</f>
        <v>0</v>
      </c>
      <c r="AL35" s="18">
        <f t="shared" si="37"/>
        <v>0</v>
      </c>
      <c r="AM35" s="18">
        <f t="shared" si="37"/>
        <v>0</v>
      </c>
    </row>
    <row r="36" spans="1:39" s="18" customFormat="1" x14ac:dyDescent="0.25">
      <c r="A36" s="42"/>
      <c r="B36" s="42"/>
      <c r="C36" s="43"/>
      <c r="E36" s="19"/>
      <c r="F36" s="19"/>
      <c r="G36" s="19"/>
    </row>
    <row r="37" spans="1:39" s="18" customFormat="1" x14ac:dyDescent="0.25">
      <c r="A37" s="42"/>
      <c r="B37" s="42"/>
      <c r="C37" s="43"/>
      <c r="E37" s="18" t="str">
        <f>E35</f>
        <v>Noise Reduction Benefits - 1.0-1.5 Mile</v>
      </c>
      <c r="F37" s="18">
        <f t="shared" ref="F37:AJ37" si="38">F35</f>
        <v>0</v>
      </c>
      <c r="G37" s="18" t="str">
        <f t="shared" si="38"/>
        <v>$</v>
      </c>
      <c r="H37" s="18">
        <f t="shared" si="38"/>
        <v>9082011.3381543439</v>
      </c>
      <c r="I37" s="18">
        <f t="shared" si="38"/>
        <v>0</v>
      </c>
      <c r="J37" s="18">
        <f t="shared" si="38"/>
        <v>0</v>
      </c>
      <c r="K37" s="18">
        <f t="shared" si="38"/>
        <v>0</v>
      </c>
      <c r="L37" s="18">
        <f t="shared" si="38"/>
        <v>0</v>
      </c>
      <c r="M37" s="18">
        <f t="shared" si="38"/>
        <v>0</v>
      </c>
      <c r="N37" s="18">
        <f t="shared" si="38"/>
        <v>0</v>
      </c>
      <c r="O37" s="18">
        <f t="shared" si="38"/>
        <v>0</v>
      </c>
      <c r="P37" s="18">
        <f t="shared" si="38"/>
        <v>0</v>
      </c>
      <c r="Q37" s="18">
        <f t="shared" si="38"/>
        <v>0</v>
      </c>
      <c r="R37" s="18">
        <f t="shared" si="38"/>
        <v>9082011.3381543439</v>
      </c>
      <c r="S37" s="18">
        <f t="shared" si="38"/>
        <v>0</v>
      </c>
      <c r="T37" s="18">
        <f t="shared" si="38"/>
        <v>0</v>
      </c>
      <c r="U37" s="18">
        <f t="shared" si="38"/>
        <v>0</v>
      </c>
      <c r="V37" s="18">
        <f t="shared" si="38"/>
        <v>0</v>
      </c>
      <c r="W37" s="18">
        <f t="shared" si="38"/>
        <v>0</v>
      </c>
      <c r="X37" s="18">
        <f t="shared" si="38"/>
        <v>0</v>
      </c>
      <c r="Y37" s="18">
        <f t="shared" si="38"/>
        <v>0</v>
      </c>
      <c r="Z37" s="18">
        <f t="shared" si="38"/>
        <v>0</v>
      </c>
      <c r="AA37" s="18">
        <f t="shared" si="38"/>
        <v>0</v>
      </c>
      <c r="AB37" s="18">
        <f t="shared" si="38"/>
        <v>0</v>
      </c>
      <c r="AC37" s="18">
        <f t="shared" si="38"/>
        <v>0</v>
      </c>
      <c r="AD37" s="18">
        <f t="shared" si="38"/>
        <v>0</v>
      </c>
      <c r="AE37" s="18">
        <f t="shared" si="38"/>
        <v>0</v>
      </c>
      <c r="AF37" s="18">
        <f t="shared" si="38"/>
        <v>0</v>
      </c>
      <c r="AG37" s="18">
        <f t="shared" si="38"/>
        <v>0</v>
      </c>
      <c r="AH37" s="18">
        <f t="shared" si="38"/>
        <v>0</v>
      </c>
      <c r="AI37" s="18">
        <f t="shared" si="38"/>
        <v>0</v>
      </c>
      <c r="AJ37" s="18">
        <f t="shared" si="38"/>
        <v>0</v>
      </c>
      <c r="AK37" s="18">
        <f t="shared" ref="AK37:AM37" si="39">AK35</f>
        <v>0</v>
      </c>
      <c r="AL37" s="18">
        <f t="shared" si="39"/>
        <v>0</v>
      </c>
      <c r="AM37" s="18">
        <f t="shared" si="39"/>
        <v>0</v>
      </c>
    </row>
    <row r="38" spans="1:39" s="18" customFormat="1" x14ac:dyDescent="0.25">
      <c r="A38" s="42"/>
      <c r="B38" s="42"/>
      <c r="C38" s="43"/>
      <c r="E38" s="61" t="str">
        <f>Time!E$71</f>
        <v>Discount Factor</v>
      </c>
      <c r="F38" s="61">
        <f>Time!F$71</f>
        <v>0</v>
      </c>
      <c r="G38" s="61" t="str">
        <f>Time!G$71</f>
        <v>Multiplier</v>
      </c>
      <c r="H38" s="61">
        <f>Time!H$71</f>
        <v>0</v>
      </c>
      <c r="I38" s="61">
        <f>Time!I$71</f>
        <v>0</v>
      </c>
      <c r="J38" s="61">
        <f>Time!J$71</f>
        <v>0.93457943925233644</v>
      </c>
      <c r="K38" s="61">
        <f>Time!K$71</f>
        <v>1</v>
      </c>
      <c r="L38" s="61">
        <f>Time!L$71</f>
        <v>1.07</v>
      </c>
      <c r="M38" s="61">
        <f>Time!M$71</f>
        <v>1.1449</v>
      </c>
      <c r="N38" s="61">
        <f>Time!N$71</f>
        <v>1.2250430000000001</v>
      </c>
      <c r="O38" s="61">
        <f>Time!O$71</f>
        <v>1.31079601</v>
      </c>
      <c r="P38" s="61">
        <f>Time!P$71</f>
        <v>1.4025517307000002</v>
      </c>
      <c r="Q38" s="61">
        <f>Time!Q$71</f>
        <v>1.5007303518490001</v>
      </c>
      <c r="R38" s="61">
        <f>Time!R$71</f>
        <v>1.6057814764784302</v>
      </c>
      <c r="S38" s="61">
        <f>Time!S$71</f>
        <v>1.7181861798319202</v>
      </c>
      <c r="T38" s="61">
        <f>Time!T$71</f>
        <v>1.8384592124201549</v>
      </c>
      <c r="U38" s="61">
        <f>Time!U$71</f>
        <v>1.9671513572895656</v>
      </c>
      <c r="V38" s="61">
        <f>Time!V$71</f>
        <v>2.1048519522998355</v>
      </c>
      <c r="W38" s="61">
        <f>Time!W$71</f>
        <v>2.2521915889608235</v>
      </c>
      <c r="X38" s="61">
        <f>Time!X$71</f>
        <v>2.4098450001880813</v>
      </c>
      <c r="Y38" s="61">
        <f>Time!Y$71</f>
        <v>2.5785341502012469</v>
      </c>
      <c r="Z38" s="61">
        <f>Time!Z$71</f>
        <v>2.7590315407153345</v>
      </c>
      <c r="AA38" s="61">
        <f>Time!AA$71</f>
        <v>2.9521637485654075</v>
      </c>
      <c r="AB38" s="61">
        <f>Time!AB$71</f>
        <v>3.1588152109649861</v>
      </c>
      <c r="AC38" s="61">
        <f>Time!AC$71</f>
        <v>3.3799322757325352</v>
      </c>
      <c r="AD38" s="61">
        <f>Time!AD$71</f>
        <v>3.6165275350338129</v>
      </c>
      <c r="AE38" s="61">
        <f>Time!AE$71</f>
        <v>3.8696844624861795</v>
      </c>
      <c r="AF38" s="61">
        <f>Time!AF$71</f>
        <v>4.1405623748602123</v>
      </c>
      <c r="AG38" s="61">
        <f>Time!AG$71</f>
        <v>4.4304017411004271</v>
      </c>
      <c r="AH38" s="61">
        <f>Time!AH$71</f>
        <v>4.740529862977457</v>
      </c>
      <c r="AI38" s="61">
        <f>Time!AI$71</f>
        <v>5.0723669533858793</v>
      </c>
      <c r="AJ38" s="61">
        <f>Time!AJ$71</f>
        <v>5.4274326401228912</v>
      </c>
      <c r="AK38" s="61">
        <f>Time!AK$71</f>
        <v>5.807352924931493</v>
      </c>
      <c r="AL38" s="61">
        <f>Time!AL$71</f>
        <v>6.2138676296766988</v>
      </c>
      <c r="AM38" s="61">
        <f>Time!AM$71</f>
        <v>6.6488383637540664</v>
      </c>
    </row>
    <row r="39" spans="1:39" s="18" customFormat="1" x14ac:dyDescent="0.25">
      <c r="A39" s="42"/>
      <c r="B39" s="42"/>
      <c r="C39" s="43"/>
      <c r="E39" s="18" t="str">
        <f>E37&amp;" - PV"</f>
        <v>Noise Reduction Benefits - 1.0-1.5 Mile - PV</v>
      </c>
      <c r="G39" s="18" t="s">
        <v>84</v>
      </c>
      <c r="H39" s="18">
        <f>SUM(J39:AJ39)</f>
        <v>5655820.2166285478</v>
      </c>
      <c r="J39" s="18">
        <f>J37 / J38</f>
        <v>0</v>
      </c>
      <c r="K39" s="18">
        <f t="shared" ref="K39" si="40">K37 / K38</f>
        <v>0</v>
      </c>
      <c r="L39" s="18">
        <f t="shared" ref="L39" si="41">L37 / L38</f>
        <v>0</v>
      </c>
      <c r="M39" s="18">
        <f t="shared" ref="M39" si="42">M37 / M38</f>
        <v>0</v>
      </c>
      <c r="N39" s="18">
        <f t="shared" ref="N39" si="43">N37 / N38</f>
        <v>0</v>
      </c>
      <c r="O39" s="18">
        <f t="shared" ref="O39" si="44">O37 / O38</f>
        <v>0</v>
      </c>
      <c r="P39" s="18">
        <f t="shared" ref="P39" si="45">P37 / P38</f>
        <v>0</v>
      </c>
      <c r="Q39" s="18">
        <f t="shared" ref="Q39" si="46">Q37 / Q38</f>
        <v>0</v>
      </c>
      <c r="R39" s="18">
        <f t="shared" ref="R39" si="47">R37 / R38</f>
        <v>5655820.2166285478</v>
      </c>
      <c r="S39" s="18">
        <f t="shared" ref="S39" si="48">S37 / S38</f>
        <v>0</v>
      </c>
      <c r="T39" s="18">
        <f t="shared" ref="T39" si="49">T37 / T38</f>
        <v>0</v>
      </c>
      <c r="U39" s="18">
        <f t="shared" ref="U39" si="50">U37 / U38</f>
        <v>0</v>
      </c>
      <c r="V39" s="18">
        <f t="shared" ref="V39" si="51">V37 / V38</f>
        <v>0</v>
      </c>
      <c r="W39" s="18">
        <f t="shared" ref="W39" si="52">W37 / W38</f>
        <v>0</v>
      </c>
      <c r="X39" s="18">
        <f t="shared" ref="X39" si="53">X37 / X38</f>
        <v>0</v>
      </c>
      <c r="Y39" s="18">
        <f t="shared" ref="Y39" si="54">Y37 / Y38</f>
        <v>0</v>
      </c>
      <c r="Z39" s="18">
        <f t="shared" ref="Z39" si="55">Z37 / Z38</f>
        <v>0</v>
      </c>
      <c r="AA39" s="18">
        <f t="shared" ref="AA39" si="56">AA37 / AA38</f>
        <v>0</v>
      </c>
      <c r="AB39" s="18">
        <f t="shared" ref="AB39" si="57">AB37 / AB38</f>
        <v>0</v>
      </c>
      <c r="AC39" s="18">
        <f t="shared" ref="AC39" si="58">AC37 / AC38</f>
        <v>0</v>
      </c>
      <c r="AD39" s="18">
        <f t="shared" ref="AD39" si="59">AD37 / AD38</f>
        <v>0</v>
      </c>
      <c r="AE39" s="18">
        <f t="shared" ref="AE39" si="60">AE37 / AE38</f>
        <v>0</v>
      </c>
      <c r="AF39" s="18">
        <f t="shared" ref="AF39" si="61">AF37 / AF38</f>
        <v>0</v>
      </c>
      <c r="AG39" s="18">
        <f t="shared" ref="AG39" si="62">AG37 / AG38</f>
        <v>0</v>
      </c>
      <c r="AH39" s="18">
        <f t="shared" ref="AH39" si="63">AH37 / AH38</f>
        <v>0</v>
      </c>
      <c r="AI39" s="18">
        <f t="shared" ref="AI39" si="64">AI37 / AI38</f>
        <v>0</v>
      </c>
      <c r="AJ39" s="18">
        <f t="shared" ref="AJ39:AM39" si="65">AJ37 / AJ38</f>
        <v>0</v>
      </c>
      <c r="AK39" s="18">
        <f t="shared" si="65"/>
        <v>0</v>
      </c>
      <c r="AL39" s="18">
        <f t="shared" si="65"/>
        <v>0</v>
      </c>
      <c r="AM39" s="18">
        <f t="shared" si="65"/>
        <v>0</v>
      </c>
    </row>
    <row r="40" spans="1:39" s="18" customFormat="1" x14ac:dyDescent="0.25">
      <c r="A40" s="42"/>
      <c r="B40" s="42"/>
      <c r="C40" s="43"/>
    </row>
    <row r="41" spans="1:39" s="18" customFormat="1" x14ac:dyDescent="0.25">
      <c r="A41" s="42"/>
      <c r="B41" s="42"/>
      <c r="C41" s="43" t="s">
        <v>403</v>
      </c>
      <c r="E41" s="19"/>
      <c r="F41" s="19"/>
      <c r="G41" s="19"/>
    </row>
    <row r="42" spans="1:39" s="18" customFormat="1" x14ac:dyDescent="0.25">
      <c r="A42" s="42"/>
      <c r="B42" s="42"/>
      <c r="C42" s="43"/>
      <c r="E42" s="19" t="str">
        <f>InpC!E$208</f>
        <v>Total Number of Housing Units in 1.5 - 2.0 Radius - Residential</v>
      </c>
      <c r="F42" s="19">
        <f>InpC!F$208</f>
        <v>6767</v>
      </c>
      <c r="G42" s="19" t="str">
        <f>InpC!G$208</f>
        <v>count</v>
      </c>
    </row>
    <row r="43" spans="1:39" s="18" customFormat="1" x14ac:dyDescent="0.25">
      <c r="A43" s="42"/>
      <c r="B43" s="42"/>
      <c r="C43" s="43"/>
      <c r="E43" s="19" t="str">
        <f>InpC!E$209</f>
        <v>Noise Reduction Willingness to Pay - Residential - 1.5-2.0 mile</v>
      </c>
      <c r="F43" s="103">
        <f>InpC!F$209</f>
        <v>216.61568880973229</v>
      </c>
      <c r="G43" s="19" t="str">
        <f>InpC!G$209</f>
        <v>$</v>
      </c>
    </row>
    <row r="44" spans="1:39" s="18" customFormat="1" x14ac:dyDescent="0.25">
      <c r="A44" s="42"/>
      <c r="B44" s="42"/>
      <c r="C44" s="43"/>
      <c r="E44" s="103" t="str">
        <f>Time!E$52</f>
        <v>First Operating Period Flag</v>
      </c>
      <c r="F44" s="103">
        <f>Time!F$52</f>
        <v>0</v>
      </c>
      <c r="G44" s="103" t="str">
        <f>Time!G$52</f>
        <v>flag</v>
      </c>
      <c r="H44" s="103">
        <f>Time!H$52</f>
        <v>0</v>
      </c>
      <c r="I44" s="103">
        <f>Time!I$52</f>
        <v>0</v>
      </c>
      <c r="J44" s="103">
        <f>Time!J$52</f>
        <v>0</v>
      </c>
      <c r="K44" s="103">
        <f>Time!K$52</f>
        <v>0</v>
      </c>
      <c r="L44" s="103">
        <f>Time!L$52</f>
        <v>0</v>
      </c>
      <c r="M44" s="103">
        <f>Time!M$52</f>
        <v>0</v>
      </c>
      <c r="N44" s="103">
        <f>Time!N$52</f>
        <v>0</v>
      </c>
      <c r="O44" s="103">
        <f>Time!O$52</f>
        <v>0</v>
      </c>
      <c r="P44" s="103">
        <f>Time!P$52</f>
        <v>0</v>
      </c>
      <c r="Q44" s="103">
        <f>Time!Q$52</f>
        <v>0</v>
      </c>
      <c r="R44" s="103">
        <f>Time!R$52</f>
        <v>1</v>
      </c>
      <c r="S44" s="103">
        <f>Time!S$52</f>
        <v>0</v>
      </c>
      <c r="T44" s="103">
        <f>Time!T$52</f>
        <v>0</v>
      </c>
      <c r="U44" s="103">
        <f>Time!U$52</f>
        <v>0</v>
      </c>
      <c r="V44" s="103">
        <f>Time!V$52</f>
        <v>0</v>
      </c>
      <c r="W44" s="103">
        <f>Time!W$52</f>
        <v>0</v>
      </c>
      <c r="X44" s="103">
        <f>Time!X$52</f>
        <v>0</v>
      </c>
      <c r="Y44" s="103">
        <f>Time!Y$52</f>
        <v>0</v>
      </c>
      <c r="Z44" s="103">
        <f>Time!Z$52</f>
        <v>0</v>
      </c>
      <c r="AA44" s="103">
        <f>Time!AA$52</f>
        <v>0</v>
      </c>
      <c r="AB44" s="103">
        <f>Time!AB$52</f>
        <v>0</v>
      </c>
      <c r="AC44" s="103">
        <f>Time!AC$52</f>
        <v>0</v>
      </c>
      <c r="AD44" s="103">
        <f>Time!AD$52</f>
        <v>0</v>
      </c>
      <c r="AE44" s="103">
        <f>Time!AE$52</f>
        <v>0</v>
      </c>
      <c r="AF44" s="103">
        <f>Time!AF$52</f>
        <v>0</v>
      </c>
      <c r="AG44" s="103">
        <f>Time!AG$52</f>
        <v>0</v>
      </c>
      <c r="AH44" s="103">
        <f>Time!AH$52</f>
        <v>0</v>
      </c>
      <c r="AI44" s="103">
        <f>Time!AI$52</f>
        <v>0</v>
      </c>
      <c r="AJ44" s="103">
        <f>Time!AJ$52</f>
        <v>0</v>
      </c>
      <c r="AK44" s="103">
        <f>Time!AK$52</f>
        <v>0</v>
      </c>
      <c r="AL44" s="103">
        <f>Time!AL$52</f>
        <v>0</v>
      </c>
      <c r="AM44" s="103">
        <f>Time!AM$52</f>
        <v>0</v>
      </c>
    </row>
    <row r="45" spans="1:39" s="18" customFormat="1" x14ac:dyDescent="0.25">
      <c r="A45" s="42"/>
      <c r="B45" s="42"/>
      <c r="C45" s="43"/>
      <c r="E45" s="18" t="s">
        <v>464</v>
      </c>
      <c r="G45" s="18" t="s">
        <v>84</v>
      </c>
      <c r="H45" s="18">
        <f>SUM(J45:AJ45)</f>
        <v>1465838.3661754583</v>
      </c>
      <c r="J45" s="18">
        <f>J44 * $F43 * $F42</f>
        <v>0</v>
      </c>
      <c r="K45" s="18">
        <f t="shared" ref="K45:AJ45" si="66">K44 * $F43 * $F42</f>
        <v>0</v>
      </c>
      <c r="L45" s="18">
        <f t="shared" si="66"/>
        <v>0</v>
      </c>
      <c r="M45" s="18">
        <f t="shared" si="66"/>
        <v>0</v>
      </c>
      <c r="N45" s="18">
        <f t="shared" si="66"/>
        <v>0</v>
      </c>
      <c r="O45" s="18">
        <f t="shared" si="66"/>
        <v>0</v>
      </c>
      <c r="P45" s="18">
        <f t="shared" si="66"/>
        <v>0</v>
      </c>
      <c r="Q45" s="18">
        <f t="shared" si="66"/>
        <v>0</v>
      </c>
      <c r="R45" s="18">
        <f t="shared" si="66"/>
        <v>1465838.3661754583</v>
      </c>
      <c r="S45" s="18">
        <f t="shared" si="66"/>
        <v>0</v>
      </c>
      <c r="T45" s="18">
        <f t="shared" si="66"/>
        <v>0</v>
      </c>
      <c r="U45" s="18">
        <f t="shared" si="66"/>
        <v>0</v>
      </c>
      <c r="V45" s="18">
        <f t="shared" si="66"/>
        <v>0</v>
      </c>
      <c r="W45" s="18">
        <f t="shared" si="66"/>
        <v>0</v>
      </c>
      <c r="X45" s="18">
        <f t="shared" si="66"/>
        <v>0</v>
      </c>
      <c r="Y45" s="18">
        <f t="shared" si="66"/>
        <v>0</v>
      </c>
      <c r="Z45" s="18">
        <f t="shared" si="66"/>
        <v>0</v>
      </c>
      <c r="AA45" s="18">
        <f t="shared" si="66"/>
        <v>0</v>
      </c>
      <c r="AB45" s="18">
        <f t="shared" si="66"/>
        <v>0</v>
      </c>
      <c r="AC45" s="18">
        <f t="shared" si="66"/>
        <v>0</v>
      </c>
      <c r="AD45" s="18">
        <f t="shared" si="66"/>
        <v>0</v>
      </c>
      <c r="AE45" s="18">
        <f t="shared" si="66"/>
        <v>0</v>
      </c>
      <c r="AF45" s="18">
        <f t="shared" si="66"/>
        <v>0</v>
      </c>
      <c r="AG45" s="18">
        <f t="shared" si="66"/>
        <v>0</v>
      </c>
      <c r="AH45" s="18">
        <f t="shared" si="66"/>
        <v>0</v>
      </c>
      <c r="AI45" s="18">
        <f t="shared" si="66"/>
        <v>0</v>
      </c>
      <c r="AJ45" s="18">
        <f t="shared" si="66"/>
        <v>0</v>
      </c>
      <c r="AK45" s="18">
        <f t="shared" ref="AK45:AM45" si="67">AK44 * $F43 * $F42</f>
        <v>0</v>
      </c>
      <c r="AL45" s="18">
        <f t="shared" si="67"/>
        <v>0</v>
      </c>
      <c r="AM45" s="18">
        <f t="shared" si="67"/>
        <v>0</v>
      </c>
    </row>
    <row r="46" spans="1:39" s="18" customFormat="1" x14ac:dyDescent="0.25">
      <c r="A46" s="42"/>
      <c r="B46" s="42"/>
      <c r="C46" s="43"/>
    </row>
    <row r="47" spans="1:39" s="18" customFormat="1" x14ac:dyDescent="0.25">
      <c r="A47" s="42"/>
      <c r="B47" s="42"/>
      <c r="C47" s="43"/>
      <c r="E47" s="18" t="str">
        <f>E45</f>
        <v>Noise Reduction Benefits - 1.5-2.0 Mile</v>
      </c>
      <c r="F47" s="18">
        <f t="shared" ref="F47:AJ47" si="68">F45</f>
        <v>0</v>
      </c>
      <c r="G47" s="18" t="str">
        <f t="shared" si="68"/>
        <v>$</v>
      </c>
      <c r="H47" s="18">
        <f t="shared" si="68"/>
        <v>1465838.3661754583</v>
      </c>
      <c r="I47" s="18">
        <f t="shared" si="68"/>
        <v>0</v>
      </c>
      <c r="J47" s="18">
        <f t="shared" si="68"/>
        <v>0</v>
      </c>
      <c r="K47" s="18">
        <f t="shared" si="68"/>
        <v>0</v>
      </c>
      <c r="L47" s="18">
        <f t="shared" si="68"/>
        <v>0</v>
      </c>
      <c r="M47" s="18">
        <f t="shared" si="68"/>
        <v>0</v>
      </c>
      <c r="N47" s="18">
        <f t="shared" si="68"/>
        <v>0</v>
      </c>
      <c r="O47" s="18">
        <f t="shared" si="68"/>
        <v>0</v>
      </c>
      <c r="P47" s="18">
        <f t="shared" si="68"/>
        <v>0</v>
      </c>
      <c r="Q47" s="18">
        <f t="shared" si="68"/>
        <v>0</v>
      </c>
      <c r="R47" s="18">
        <f t="shared" si="68"/>
        <v>1465838.3661754583</v>
      </c>
      <c r="S47" s="18">
        <f t="shared" si="68"/>
        <v>0</v>
      </c>
      <c r="T47" s="18">
        <f t="shared" si="68"/>
        <v>0</v>
      </c>
      <c r="U47" s="18">
        <f t="shared" si="68"/>
        <v>0</v>
      </c>
      <c r="V47" s="18">
        <f t="shared" si="68"/>
        <v>0</v>
      </c>
      <c r="W47" s="18">
        <f t="shared" si="68"/>
        <v>0</v>
      </c>
      <c r="X47" s="18">
        <f t="shared" si="68"/>
        <v>0</v>
      </c>
      <c r="Y47" s="18">
        <f t="shared" si="68"/>
        <v>0</v>
      </c>
      <c r="Z47" s="18">
        <f t="shared" si="68"/>
        <v>0</v>
      </c>
      <c r="AA47" s="18">
        <f t="shared" si="68"/>
        <v>0</v>
      </c>
      <c r="AB47" s="18">
        <f t="shared" si="68"/>
        <v>0</v>
      </c>
      <c r="AC47" s="18">
        <f t="shared" si="68"/>
        <v>0</v>
      </c>
      <c r="AD47" s="18">
        <f t="shared" si="68"/>
        <v>0</v>
      </c>
      <c r="AE47" s="18">
        <f t="shared" si="68"/>
        <v>0</v>
      </c>
      <c r="AF47" s="18">
        <f t="shared" si="68"/>
        <v>0</v>
      </c>
      <c r="AG47" s="18">
        <f t="shared" si="68"/>
        <v>0</v>
      </c>
      <c r="AH47" s="18">
        <f t="shared" si="68"/>
        <v>0</v>
      </c>
      <c r="AI47" s="18">
        <f t="shared" si="68"/>
        <v>0</v>
      </c>
      <c r="AJ47" s="18">
        <f t="shared" si="68"/>
        <v>0</v>
      </c>
      <c r="AK47" s="18">
        <f t="shared" ref="AK47:AM47" si="69">AK45</f>
        <v>0</v>
      </c>
      <c r="AL47" s="18">
        <f t="shared" si="69"/>
        <v>0</v>
      </c>
      <c r="AM47" s="18">
        <f t="shared" si="69"/>
        <v>0</v>
      </c>
    </row>
    <row r="48" spans="1:39" s="18" customFormat="1" x14ac:dyDescent="0.25">
      <c r="A48" s="42"/>
      <c r="B48" s="42"/>
      <c r="C48" s="43"/>
      <c r="E48" s="61" t="str">
        <f>Time!E$71</f>
        <v>Discount Factor</v>
      </c>
      <c r="F48" s="61">
        <f>Time!F$71</f>
        <v>0</v>
      </c>
      <c r="G48" s="61" t="str">
        <f>Time!G$71</f>
        <v>Multiplier</v>
      </c>
      <c r="H48" s="61">
        <f>Time!H$71</f>
        <v>0</v>
      </c>
      <c r="I48" s="61">
        <f>Time!I$71</f>
        <v>0</v>
      </c>
      <c r="J48" s="61">
        <f>Time!J$71</f>
        <v>0.93457943925233644</v>
      </c>
      <c r="K48" s="61">
        <f>Time!K$71</f>
        <v>1</v>
      </c>
      <c r="L48" s="61">
        <f>Time!L$71</f>
        <v>1.07</v>
      </c>
      <c r="M48" s="61">
        <f>Time!M$71</f>
        <v>1.1449</v>
      </c>
      <c r="N48" s="61">
        <f>Time!N$71</f>
        <v>1.2250430000000001</v>
      </c>
      <c r="O48" s="61">
        <f>Time!O$71</f>
        <v>1.31079601</v>
      </c>
      <c r="P48" s="61">
        <f>Time!P$71</f>
        <v>1.4025517307000002</v>
      </c>
      <c r="Q48" s="61">
        <f>Time!Q$71</f>
        <v>1.5007303518490001</v>
      </c>
      <c r="R48" s="61">
        <f>Time!R$71</f>
        <v>1.6057814764784302</v>
      </c>
      <c r="S48" s="61">
        <f>Time!S$71</f>
        <v>1.7181861798319202</v>
      </c>
      <c r="T48" s="61">
        <f>Time!T$71</f>
        <v>1.8384592124201549</v>
      </c>
      <c r="U48" s="61">
        <f>Time!U$71</f>
        <v>1.9671513572895656</v>
      </c>
      <c r="V48" s="61">
        <f>Time!V$71</f>
        <v>2.1048519522998355</v>
      </c>
      <c r="W48" s="61">
        <f>Time!W$71</f>
        <v>2.2521915889608235</v>
      </c>
      <c r="X48" s="61">
        <f>Time!X$71</f>
        <v>2.4098450001880813</v>
      </c>
      <c r="Y48" s="61">
        <f>Time!Y$71</f>
        <v>2.5785341502012469</v>
      </c>
      <c r="Z48" s="61">
        <f>Time!Z$71</f>
        <v>2.7590315407153345</v>
      </c>
      <c r="AA48" s="61">
        <f>Time!AA$71</f>
        <v>2.9521637485654075</v>
      </c>
      <c r="AB48" s="61">
        <f>Time!AB$71</f>
        <v>3.1588152109649861</v>
      </c>
      <c r="AC48" s="61">
        <f>Time!AC$71</f>
        <v>3.3799322757325352</v>
      </c>
      <c r="AD48" s="61">
        <f>Time!AD$71</f>
        <v>3.6165275350338129</v>
      </c>
      <c r="AE48" s="61">
        <f>Time!AE$71</f>
        <v>3.8696844624861795</v>
      </c>
      <c r="AF48" s="61">
        <f>Time!AF$71</f>
        <v>4.1405623748602123</v>
      </c>
      <c r="AG48" s="61">
        <f>Time!AG$71</f>
        <v>4.4304017411004271</v>
      </c>
      <c r="AH48" s="61">
        <f>Time!AH$71</f>
        <v>4.740529862977457</v>
      </c>
      <c r="AI48" s="61">
        <f>Time!AI$71</f>
        <v>5.0723669533858793</v>
      </c>
      <c r="AJ48" s="61">
        <f>Time!AJ$71</f>
        <v>5.4274326401228912</v>
      </c>
      <c r="AK48" s="61">
        <f>Time!AK$71</f>
        <v>5.807352924931493</v>
      </c>
      <c r="AL48" s="61">
        <f>Time!AL$71</f>
        <v>6.2138676296766988</v>
      </c>
      <c r="AM48" s="61">
        <f>Time!AM$71</f>
        <v>6.6488383637540664</v>
      </c>
    </row>
    <row r="49" spans="1:39" s="18" customFormat="1" x14ac:dyDescent="0.25">
      <c r="A49" s="42"/>
      <c r="B49" s="42"/>
      <c r="C49" s="43"/>
      <c r="E49" s="18" t="str">
        <f>E47&amp;" - PV"</f>
        <v>Noise Reduction Benefits - 1.5-2.0 Mile - PV</v>
      </c>
      <c r="G49" s="18" t="s">
        <v>84</v>
      </c>
      <c r="H49" s="18">
        <f>SUM(J49:AJ49)</f>
        <v>912850.46418029745</v>
      </c>
      <c r="J49" s="18">
        <f>J47 / J48</f>
        <v>0</v>
      </c>
      <c r="K49" s="18">
        <f t="shared" ref="K49" si="70">K47 / K48</f>
        <v>0</v>
      </c>
      <c r="L49" s="18">
        <f t="shared" ref="L49" si="71">L47 / L48</f>
        <v>0</v>
      </c>
      <c r="M49" s="18">
        <f t="shared" ref="M49" si="72">M47 / M48</f>
        <v>0</v>
      </c>
      <c r="N49" s="18">
        <f t="shared" ref="N49" si="73">N47 / N48</f>
        <v>0</v>
      </c>
      <c r="O49" s="18">
        <f t="shared" ref="O49" si="74">O47 / O48</f>
        <v>0</v>
      </c>
      <c r="P49" s="18">
        <f t="shared" ref="P49" si="75">P47 / P48</f>
        <v>0</v>
      </c>
      <c r="Q49" s="18">
        <f t="shared" ref="Q49" si="76">Q47 / Q48</f>
        <v>0</v>
      </c>
      <c r="R49" s="18">
        <f t="shared" ref="R49" si="77">R47 / R48</f>
        <v>912850.46418029745</v>
      </c>
      <c r="S49" s="18">
        <f t="shared" ref="S49" si="78">S47 / S48</f>
        <v>0</v>
      </c>
      <c r="T49" s="18">
        <f t="shared" ref="T49" si="79">T47 / T48</f>
        <v>0</v>
      </c>
      <c r="U49" s="18">
        <f t="shared" ref="U49" si="80">U47 / U48</f>
        <v>0</v>
      </c>
      <c r="V49" s="18">
        <f t="shared" ref="V49" si="81">V47 / V48</f>
        <v>0</v>
      </c>
      <c r="W49" s="18">
        <f t="shared" ref="W49" si="82">W47 / W48</f>
        <v>0</v>
      </c>
      <c r="X49" s="18">
        <f t="shared" ref="X49" si="83">X47 / X48</f>
        <v>0</v>
      </c>
      <c r="Y49" s="18">
        <f t="shared" ref="Y49" si="84">Y47 / Y48</f>
        <v>0</v>
      </c>
      <c r="Z49" s="18">
        <f t="shared" ref="Z49" si="85">Z47 / Z48</f>
        <v>0</v>
      </c>
      <c r="AA49" s="18">
        <f t="shared" ref="AA49" si="86">AA47 / AA48</f>
        <v>0</v>
      </c>
      <c r="AB49" s="18">
        <f t="shared" ref="AB49" si="87">AB47 / AB48</f>
        <v>0</v>
      </c>
      <c r="AC49" s="18">
        <f t="shared" ref="AC49" si="88">AC47 / AC48</f>
        <v>0</v>
      </c>
      <c r="AD49" s="18">
        <f t="shared" ref="AD49" si="89">AD47 / AD48</f>
        <v>0</v>
      </c>
      <c r="AE49" s="18">
        <f t="shared" ref="AE49" si="90">AE47 / AE48</f>
        <v>0</v>
      </c>
      <c r="AF49" s="18">
        <f t="shared" ref="AF49" si="91">AF47 / AF48</f>
        <v>0</v>
      </c>
      <c r="AG49" s="18">
        <f t="shared" ref="AG49" si="92">AG47 / AG48</f>
        <v>0</v>
      </c>
      <c r="AH49" s="18">
        <f t="shared" ref="AH49" si="93">AH47 / AH48</f>
        <v>0</v>
      </c>
      <c r="AI49" s="18">
        <f t="shared" ref="AI49" si="94">AI47 / AI48</f>
        <v>0</v>
      </c>
      <c r="AJ49" s="18">
        <f t="shared" ref="AJ49:AM49" si="95">AJ47 / AJ48</f>
        <v>0</v>
      </c>
      <c r="AK49" s="18">
        <f t="shared" si="95"/>
        <v>0</v>
      </c>
      <c r="AL49" s="18">
        <f t="shared" si="95"/>
        <v>0</v>
      </c>
      <c r="AM49" s="18">
        <f t="shared" si="95"/>
        <v>0</v>
      </c>
    </row>
    <row r="50" spans="1:39" s="18" customFormat="1" x14ac:dyDescent="0.25">
      <c r="A50" s="42"/>
      <c r="B50" s="42"/>
      <c r="C50" s="43"/>
    </row>
    <row r="51" spans="1:39" s="18" customFormat="1" x14ac:dyDescent="0.25">
      <c r="A51" s="42"/>
      <c r="B51" s="42" t="s">
        <v>12</v>
      </c>
      <c r="C51" s="43"/>
    </row>
    <row r="52" spans="1:39" s="18" customFormat="1" x14ac:dyDescent="0.25">
      <c r="A52" s="42"/>
      <c r="B52" s="42"/>
      <c r="C52" s="43"/>
      <c r="E52" s="18" t="str">
        <f>E$15</f>
        <v>Noise Reduction Benefits - 0.0-0.5 Mile</v>
      </c>
      <c r="F52" s="18">
        <f t="shared" ref="F52:AM52" si="96">F$15</f>
        <v>0</v>
      </c>
      <c r="G52" s="18" t="str">
        <f t="shared" si="96"/>
        <v>$</v>
      </c>
      <c r="H52" s="18">
        <f t="shared" si="96"/>
        <v>9252970.2425975334</v>
      </c>
      <c r="I52" s="18">
        <f t="shared" si="96"/>
        <v>0</v>
      </c>
      <c r="J52" s="18">
        <f t="shared" si="96"/>
        <v>0</v>
      </c>
      <c r="K52" s="18">
        <f t="shared" si="96"/>
        <v>0</v>
      </c>
      <c r="L52" s="18">
        <f t="shared" si="96"/>
        <v>0</v>
      </c>
      <c r="M52" s="18">
        <f t="shared" si="96"/>
        <v>0</v>
      </c>
      <c r="N52" s="18">
        <f t="shared" si="96"/>
        <v>0</v>
      </c>
      <c r="O52" s="18">
        <f t="shared" si="96"/>
        <v>0</v>
      </c>
      <c r="P52" s="18">
        <f t="shared" si="96"/>
        <v>0</v>
      </c>
      <c r="Q52" s="18">
        <f t="shared" si="96"/>
        <v>0</v>
      </c>
      <c r="R52" s="18">
        <f>R$15</f>
        <v>9252970.2425975334</v>
      </c>
      <c r="S52" s="18">
        <f t="shared" si="96"/>
        <v>0</v>
      </c>
      <c r="T52" s="18">
        <f t="shared" si="96"/>
        <v>0</v>
      </c>
      <c r="U52" s="18">
        <f t="shared" si="96"/>
        <v>0</v>
      </c>
      <c r="V52" s="18">
        <f t="shared" si="96"/>
        <v>0</v>
      </c>
      <c r="W52" s="18">
        <f t="shared" si="96"/>
        <v>0</v>
      </c>
      <c r="X52" s="18">
        <f t="shared" si="96"/>
        <v>0</v>
      </c>
      <c r="Y52" s="18">
        <f t="shared" si="96"/>
        <v>0</v>
      </c>
      <c r="Z52" s="18">
        <f t="shared" si="96"/>
        <v>0</v>
      </c>
      <c r="AA52" s="18">
        <f t="shared" si="96"/>
        <v>0</v>
      </c>
      <c r="AB52" s="18">
        <f t="shared" si="96"/>
        <v>0</v>
      </c>
      <c r="AC52" s="18">
        <f t="shared" si="96"/>
        <v>0</v>
      </c>
      <c r="AD52" s="18">
        <f t="shared" si="96"/>
        <v>0</v>
      </c>
      <c r="AE52" s="18">
        <f t="shared" si="96"/>
        <v>0</v>
      </c>
      <c r="AF52" s="18">
        <f t="shared" si="96"/>
        <v>0</v>
      </c>
      <c r="AG52" s="18">
        <f t="shared" si="96"/>
        <v>0</v>
      </c>
      <c r="AH52" s="18">
        <f t="shared" si="96"/>
        <v>0</v>
      </c>
      <c r="AI52" s="18">
        <f t="shared" si="96"/>
        <v>0</v>
      </c>
      <c r="AJ52" s="18">
        <f t="shared" si="96"/>
        <v>0</v>
      </c>
      <c r="AK52" s="18">
        <f t="shared" si="96"/>
        <v>0</v>
      </c>
      <c r="AL52" s="18">
        <f t="shared" si="96"/>
        <v>0</v>
      </c>
      <c r="AM52" s="18">
        <f t="shared" si="96"/>
        <v>0</v>
      </c>
    </row>
    <row r="53" spans="1:39" s="18" customFormat="1" x14ac:dyDescent="0.25">
      <c r="A53" s="42"/>
      <c r="B53" s="42"/>
      <c r="C53" s="43"/>
      <c r="E53" s="18" t="str">
        <f>E$25</f>
        <v>Noise Reduction Benefits - 0.5-1.0 Mile</v>
      </c>
      <c r="F53" s="18">
        <f t="shared" ref="F53:AM53" si="97">F$25</f>
        <v>0</v>
      </c>
      <c r="G53" s="18" t="str">
        <f t="shared" si="97"/>
        <v>$</v>
      </c>
      <c r="H53" s="18">
        <f t="shared" si="97"/>
        <v>10509497.235673932</v>
      </c>
      <c r="I53" s="18">
        <f t="shared" si="97"/>
        <v>0</v>
      </c>
      <c r="J53" s="18">
        <f t="shared" si="97"/>
        <v>0</v>
      </c>
      <c r="K53" s="18">
        <f t="shared" si="97"/>
        <v>0</v>
      </c>
      <c r="L53" s="18">
        <f t="shared" si="97"/>
        <v>0</v>
      </c>
      <c r="M53" s="18">
        <f t="shared" si="97"/>
        <v>0</v>
      </c>
      <c r="N53" s="18">
        <f t="shared" si="97"/>
        <v>0</v>
      </c>
      <c r="O53" s="18">
        <f t="shared" si="97"/>
        <v>0</v>
      </c>
      <c r="P53" s="18">
        <f t="shared" si="97"/>
        <v>0</v>
      </c>
      <c r="Q53" s="18">
        <f t="shared" si="97"/>
        <v>0</v>
      </c>
      <c r="R53" s="18">
        <f t="shared" si="97"/>
        <v>10509497.235673932</v>
      </c>
      <c r="S53" s="18">
        <f t="shared" si="97"/>
        <v>0</v>
      </c>
      <c r="T53" s="18">
        <f t="shared" si="97"/>
        <v>0</v>
      </c>
      <c r="U53" s="18">
        <f t="shared" si="97"/>
        <v>0</v>
      </c>
      <c r="V53" s="18">
        <f t="shared" si="97"/>
        <v>0</v>
      </c>
      <c r="W53" s="18">
        <f t="shared" si="97"/>
        <v>0</v>
      </c>
      <c r="X53" s="18">
        <f t="shared" si="97"/>
        <v>0</v>
      </c>
      <c r="Y53" s="18">
        <f t="shared" si="97"/>
        <v>0</v>
      </c>
      <c r="Z53" s="18">
        <f t="shared" si="97"/>
        <v>0</v>
      </c>
      <c r="AA53" s="18">
        <f t="shared" si="97"/>
        <v>0</v>
      </c>
      <c r="AB53" s="18">
        <f t="shared" si="97"/>
        <v>0</v>
      </c>
      <c r="AC53" s="18">
        <f t="shared" si="97"/>
        <v>0</v>
      </c>
      <c r="AD53" s="18">
        <f t="shared" si="97"/>
        <v>0</v>
      </c>
      <c r="AE53" s="18">
        <f t="shared" si="97"/>
        <v>0</v>
      </c>
      <c r="AF53" s="18">
        <f t="shared" si="97"/>
        <v>0</v>
      </c>
      <c r="AG53" s="18">
        <f t="shared" si="97"/>
        <v>0</v>
      </c>
      <c r="AH53" s="18">
        <f t="shared" si="97"/>
        <v>0</v>
      </c>
      <c r="AI53" s="18">
        <f t="shared" si="97"/>
        <v>0</v>
      </c>
      <c r="AJ53" s="18">
        <f t="shared" si="97"/>
        <v>0</v>
      </c>
      <c r="AK53" s="18">
        <f t="shared" si="97"/>
        <v>0</v>
      </c>
      <c r="AL53" s="18">
        <f t="shared" si="97"/>
        <v>0</v>
      </c>
      <c r="AM53" s="18">
        <f t="shared" si="97"/>
        <v>0</v>
      </c>
    </row>
    <row r="54" spans="1:39" s="18" customFormat="1" x14ac:dyDescent="0.25">
      <c r="A54" s="42"/>
      <c r="B54" s="42"/>
      <c r="C54" s="43"/>
      <c r="E54" s="18" t="str">
        <f>E$35</f>
        <v>Noise Reduction Benefits - 1.0-1.5 Mile</v>
      </c>
      <c r="F54" s="18">
        <f t="shared" ref="F54:AM54" si="98">F$35</f>
        <v>0</v>
      </c>
      <c r="G54" s="18" t="str">
        <f t="shared" si="98"/>
        <v>$</v>
      </c>
      <c r="H54" s="18">
        <f t="shared" si="98"/>
        <v>9082011.3381543439</v>
      </c>
      <c r="I54" s="18">
        <f t="shared" si="98"/>
        <v>0</v>
      </c>
      <c r="J54" s="18">
        <f t="shared" si="98"/>
        <v>0</v>
      </c>
      <c r="K54" s="18">
        <f t="shared" si="98"/>
        <v>0</v>
      </c>
      <c r="L54" s="18">
        <f t="shared" si="98"/>
        <v>0</v>
      </c>
      <c r="M54" s="18">
        <f t="shared" si="98"/>
        <v>0</v>
      </c>
      <c r="N54" s="18">
        <f t="shared" si="98"/>
        <v>0</v>
      </c>
      <c r="O54" s="18">
        <f t="shared" si="98"/>
        <v>0</v>
      </c>
      <c r="P54" s="18">
        <f t="shared" si="98"/>
        <v>0</v>
      </c>
      <c r="Q54" s="18">
        <f t="shared" si="98"/>
        <v>0</v>
      </c>
      <c r="R54" s="18">
        <f t="shared" si="98"/>
        <v>9082011.3381543439</v>
      </c>
      <c r="S54" s="18">
        <f t="shared" si="98"/>
        <v>0</v>
      </c>
      <c r="T54" s="18">
        <f t="shared" si="98"/>
        <v>0</v>
      </c>
      <c r="U54" s="18">
        <f t="shared" si="98"/>
        <v>0</v>
      </c>
      <c r="V54" s="18">
        <f t="shared" si="98"/>
        <v>0</v>
      </c>
      <c r="W54" s="18">
        <f t="shared" si="98"/>
        <v>0</v>
      </c>
      <c r="X54" s="18">
        <f t="shared" si="98"/>
        <v>0</v>
      </c>
      <c r="Y54" s="18">
        <f t="shared" si="98"/>
        <v>0</v>
      </c>
      <c r="Z54" s="18">
        <f t="shared" si="98"/>
        <v>0</v>
      </c>
      <c r="AA54" s="18">
        <f t="shared" si="98"/>
        <v>0</v>
      </c>
      <c r="AB54" s="18">
        <f t="shared" si="98"/>
        <v>0</v>
      </c>
      <c r="AC54" s="18">
        <f t="shared" si="98"/>
        <v>0</v>
      </c>
      <c r="AD54" s="18">
        <f t="shared" si="98"/>
        <v>0</v>
      </c>
      <c r="AE54" s="18">
        <f t="shared" si="98"/>
        <v>0</v>
      </c>
      <c r="AF54" s="18">
        <f t="shared" si="98"/>
        <v>0</v>
      </c>
      <c r="AG54" s="18">
        <f t="shared" si="98"/>
        <v>0</v>
      </c>
      <c r="AH54" s="18">
        <f t="shared" si="98"/>
        <v>0</v>
      </c>
      <c r="AI54" s="18">
        <f t="shared" si="98"/>
        <v>0</v>
      </c>
      <c r="AJ54" s="18">
        <f t="shared" si="98"/>
        <v>0</v>
      </c>
      <c r="AK54" s="18">
        <f t="shared" si="98"/>
        <v>0</v>
      </c>
      <c r="AL54" s="18">
        <f t="shared" si="98"/>
        <v>0</v>
      </c>
      <c r="AM54" s="18">
        <f t="shared" si="98"/>
        <v>0</v>
      </c>
    </row>
    <row r="55" spans="1:39" s="18" customFormat="1" x14ac:dyDescent="0.25">
      <c r="A55" s="42"/>
      <c r="B55" s="42"/>
      <c r="C55" s="43"/>
      <c r="E55" s="18" t="str">
        <f>E$45</f>
        <v>Noise Reduction Benefits - 1.5-2.0 Mile</v>
      </c>
      <c r="F55" s="18">
        <f t="shared" ref="F55:AM55" si="99">F$45</f>
        <v>0</v>
      </c>
      <c r="G55" s="18" t="str">
        <f t="shared" si="99"/>
        <v>$</v>
      </c>
      <c r="H55" s="18">
        <f t="shared" si="99"/>
        <v>1465838.3661754583</v>
      </c>
      <c r="I55" s="18">
        <f t="shared" si="99"/>
        <v>0</v>
      </c>
      <c r="J55" s="18">
        <f t="shared" si="99"/>
        <v>0</v>
      </c>
      <c r="K55" s="18">
        <f t="shared" si="99"/>
        <v>0</v>
      </c>
      <c r="L55" s="18">
        <f t="shared" si="99"/>
        <v>0</v>
      </c>
      <c r="M55" s="18">
        <f t="shared" si="99"/>
        <v>0</v>
      </c>
      <c r="N55" s="18">
        <f t="shared" si="99"/>
        <v>0</v>
      </c>
      <c r="O55" s="18">
        <f t="shared" si="99"/>
        <v>0</v>
      </c>
      <c r="P55" s="18">
        <f t="shared" si="99"/>
        <v>0</v>
      </c>
      <c r="Q55" s="18">
        <f t="shared" si="99"/>
        <v>0</v>
      </c>
      <c r="R55" s="18">
        <f t="shared" si="99"/>
        <v>1465838.3661754583</v>
      </c>
      <c r="S55" s="18">
        <f t="shared" si="99"/>
        <v>0</v>
      </c>
      <c r="T55" s="18">
        <f t="shared" si="99"/>
        <v>0</v>
      </c>
      <c r="U55" s="18">
        <f t="shared" si="99"/>
        <v>0</v>
      </c>
      <c r="V55" s="18">
        <f t="shared" si="99"/>
        <v>0</v>
      </c>
      <c r="W55" s="18">
        <f t="shared" si="99"/>
        <v>0</v>
      </c>
      <c r="X55" s="18">
        <f t="shared" si="99"/>
        <v>0</v>
      </c>
      <c r="Y55" s="18">
        <f t="shared" si="99"/>
        <v>0</v>
      </c>
      <c r="Z55" s="18">
        <f t="shared" si="99"/>
        <v>0</v>
      </c>
      <c r="AA55" s="18">
        <f t="shared" si="99"/>
        <v>0</v>
      </c>
      <c r="AB55" s="18">
        <f t="shared" si="99"/>
        <v>0</v>
      </c>
      <c r="AC55" s="18">
        <f t="shared" si="99"/>
        <v>0</v>
      </c>
      <c r="AD55" s="18">
        <f t="shared" si="99"/>
        <v>0</v>
      </c>
      <c r="AE55" s="18">
        <f t="shared" si="99"/>
        <v>0</v>
      </c>
      <c r="AF55" s="18">
        <f t="shared" si="99"/>
        <v>0</v>
      </c>
      <c r="AG55" s="18">
        <f t="shared" si="99"/>
        <v>0</v>
      </c>
      <c r="AH55" s="18">
        <f t="shared" si="99"/>
        <v>0</v>
      </c>
      <c r="AI55" s="18">
        <f t="shared" si="99"/>
        <v>0</v>
      </c>
      <c r="AJ55" s="18">
        <f t="shared" si="99"/>
        <v>0</v>
      </c>
      <c r="AK55" s="18">
        <f t="shared" si="99"/>
        <v>0</v>
      </c>
      <c r="AL55" s="18">
        <f t="shared" si="99"/>
        <v>0</v>
      </c>
      <c r="AM55" s="18">
        <f t="shared" si="99"/>
        <v>0</v>
      </c>
    </row>
    <row r="56" spans="1:39" s="18" customFormat="1" x14ac:dyDescent="0.25">
      <c r="A56" s="42"/>
      <c r="B56" s="42"/>
      <c r="C56" s="43"/>
      <c r="E56" s="18" t="s">
        <v>465</v>
      </c>
      <c r="G56" s="18" t="s">
        <v>84</v>
      </c>
      <c r="H56" s="18">
        <f>SUM(J56:AJ56)</f>
        <v>30310317.182601266</v>
      </c>
      <c r="J56" s="18">
        <f>SUM(J52:J55)</f>
        <v>0</v>
      </c>
      <c r="K56" s="18">
        <f t="shared" ref="K56:AI56" si="100">SUM(K52:K55)</f>
        <v>0</v>
      </c>
      <c r="L56" s="18">
        <f t="shared" si="100"/>
        <v>0</v>
      </c>
      <c r="M56" s="18">
        <f t="shared" si="100"/>
        <v>0</v>
      </c>
      <c r="N56" s="18">
        <f t="shared" si="100"/>
        <v>0</v>
      </c>
      <c r="O56" s="18">
        <f t="shared" si="100"/>
        <v>0</v>
      </c>
      <c r="P56" s="18">
        <f t="shared" si="100"/>
        <v>0</v>
      </c>
      <c r="Q56" s="18">
        <f t="shared" si="100"/>
        <v>0</v>
      </c>
      <c r="R56" s="18">
        <f>SUM(R52:R55)</f>
        <v>30310317.182601266</v>
      </c>
      <c r="S56" s="18">
        <f t="shared" si="100"/>
        <v>0</v>
      </c>
      <c r="T56" s="18">
        <f t="shared" si="100"/>
        <v>0</v>
      </c>
      <c r="U56" s="18">
        <f t="shared" si="100"/>
        <v>0</v>
      </c>
      <c r="V56" s="18">
        <f t="shared" si="100"/>
        <v>0</v>
      </c>
      <c r="W56" s="18">
        <f t="shared" si="100"/>
        <v>0</v>
      </c>
      <c r="X56" s="18">
        <f t="shared" si="100"/>
        <v>0</v>
      </c>
      <c r="Y56" s="18">
        <f t="shared" si="100"/>
        <v>0</v>
      </c>
      <c r="Z56" s="18">
        <f t="shared" si="100"/>
        <v>0</v>
      </c>
      <c r="AA56" s="18">
        <f t="shared" si="100"/>
        <v>0</v>
      </c>
      <c r="AB56" s="18">
        <f t="shared" si="100"/>
        <v>0</v>
      </c>
      <c r="AC56" s="18">
        <f t="shared" si="100"/>
        <v>0</v>
      </c>
      <c r="AD56" s="18">
        <f t="shared" si="100"/>
        <v>0</v>
      </c>
      <c r="AE56" s="18">
        <f t="shared" si="100"/>
        <v>0</v>
      </c>
      <c r="AF56" s="18">
        <f t="shared" si="100"/>
        <v>0</v>
      </c>
      <c r="AG56" s="18">
        <f t="shared" si="100"/>
        <v>0</v>
      </c>
      <c r="AH56" s="18">
        <f t="shared" si="100"/>
        <v>0</v>
      </c>
      <c r="AI56" s="18">
        <f t="shared" si="100"/>
        <v>0</v>
      </c>
      <c r="AJ56" s="18">
        <f>SUM(AJ52:AJ55)</f>
        <v>0</v>
      </c>
      <c r="AK56" s="18">
        <f t="shared" ref="AK56:AM56" si="101">SUM(AK52:AK55)</f>
        <v>0</v>
      </c>
      <c r="AL56" s="18">
        <f t="shared" si="101"/>
        <v>0</v>
      </c>
      <c r="AM56" s="18">
        <f t="shared" si="101"/>
        <v>0</v>
      </c>
    </row>
    <row r="57" spans="1:39" s="18" customFormat="1" x14ac:dyDescent="0.25">
      <c r="A57" s="42"/>
      <c r="B57" s="42"/>
      <c r="C57" s="43"/>
    </row>
    <row r="58" spans="1:39" s="18" customFormat="1" x14ac:dyDescent="0.25">
      <c r="A58" s="42"/>
      <c r="B58" s="42"/>
      <c r="C58" s="43"/>
      <c r="E58" s="80" t="s">
        <v>553</v>
      </c>
      <c r="F58" s="157">
        <f>132.3/133.3</f>
        <v>0.99249812453113273</v>
      </c>
      <c r="G58" s="80" t="s">
        <v>554</v>
      </c>
      <c r="R58" s="18">
        <f>R59*F58</f>
        <v>30082932.957675524</v>
      </c>
    </row>
    <row r="59" spans="1:39" s="40" customFormat="1" x14ac:dyDescent="0.25">
      <c r="A59" s="142"/>
      <c r="B59" s="142"/>
      <c r="C59" s="143"/>
      <c r="E59" s="40" t="str">
        <f>noiseReduction!E$56</f>
        <v>Total Noise Reduction Benefits</v>
      </c>
      <c r="F59" s="40">
        <f>noiseReduction!F$56</f>
        <v>0</v>
      </c>
      <c r="G59" s="40" t="str">
        <f>noiseReduction!G$56</f>
        <v>$</v>
      </c>
      <c r="H59" s="40">
        <f>noiseReduction!H$56</f>
        <v>30310317.182601266</v>
      </c>
      <c r="I59" s="40">
        <f>noiseReduction!I$56</f>
        <v>0</v>
      </c>
      <c r="J59" s="40">
        <f>noiseReduction!J$56</f>
        <v>0</v>
      </c>
      <c r="K59" s="40">
        <f>noiseReduction!K$56</f>
        <v>0</v>
      </c>
      <c r="L59" s="40">
        <f>noiseReduction!L$56</f>
        <v>0</v>
      </c>
      <c r="M59" s="40">
        <f>noiseReduction!M$56</f>
        <v>0</v>
      </c>
      <c r="N59" s="40">
        <f>noiseReduction!N$56</f>
        <v>0</v>
      </c>
      <c r="O59" s="40">
        <f>noiseReduction!O$56</f>
        <v>0</v>
      </c>
      <c r="P59" s="40">
        <f>noiseReduction!P$56</f>
        <v>0</v>
      </c>
      <c r="Q59" s="40">
        <f>noiseReduction!Q$56</f>
        <v>0</v>
      </c>
      <c r="R59" s="40">
        <f>noiseReduction!R$56</f>
        <v>30310317.182601266</v>
      </c>
      <c r="S59" s="40">
        <f>noiseReduction!S$56</f>
        <v>0</v>
      </c>
      <c r="T59" s="40">
        <f>noiseReduction!T$56</f>
        <v>0</v>
      </c>
      <c r="U59" s="40">
        <f>noiseReduction!U$56</f>
        <v>0</v>
      </c>
      <c r="V59" s="40">
        <f>noiseReduction!V$56</f>
        <v>0</v>
      </c>
      <c r="W59" s="40">
        <f>noiseReduction!W$56</f>
        <v>0</v>
      </c>
      <c r="X59" s="40">
        <f>noiseReduction!X$56</f>
        <v>0</v>
      </c>
      <c r="Y59" s="40">
        <f>noiseReduction!Y$56</f>
        <v>0</v>
      </c>
      <c r="Z59" s="40">
        <f>noiseReduction!Z$56</f>
        <v>0</v>
      </c>
      <c r="AA59" s="40">
        <f>noiseReduction!AA$56</f>
        <v>0</v>
      </c>
      <c r="AB59" s="40">
        <f>noiseReduction!AB$56</f>
        <v>0</v>
      </c>
      <c r="AC59" s="40">
        <f>noiseReduction!AC$56</f>
        <v>0</v>
      </c>
      <c r="AD59" s="40">
        <f>noiseReduction!AD$56</f>
        <v>0</v>
      </c>
      <c r="AE59" s="40">
        <f>noiseReduction!AE$56</f>
        <v>0</v>
      </c>
      <c r="AF59" s="40">
        <f>noiseReduction!AF$56</f>
        <v>0</v>
      </c>
      <c r="AG59" s="40">
        <f>noiseReduction!AG$56</f>
        <v>0</v>
      </c>
      <c r="AH59" s="40">
        <f>noiseReduction!AH$56</f>
        <v>0</v>
      </c>
      <c r="AI59" s="40">
        <f>noiseReduction!AI$56</f>
        <v>0</v>
      </c>
      <c r="AJ59" s="40">
        <f>noiseReduction!AJ$56</f>
        <v>0</v>
      </c>
      <c r="AK59" s="40">
        <f>noiseReduction!AK$56</f>
        <v>0</v>
      </c>
      <c r="AL59" s="40">
        <f>noiseReduction!AL$56</f>
        <v>0</v>
      </c>
      <c r="AM59" s="40">
        <f>noiseReduction!AM$56</f>
        <v>0</v>
      </c>
    </row>
    <row r="60" spans="1:39" s="61" customFormat="1" x14ac:dyDescent="0.25">
      <c r="A60" s="96"/>
      <c r="B60" s="96"/>
      <c r="C60" s="97"/>
      <c r="E60" s="61" t="str">
        <f>Time!E$71</f>
        <v>Discount Factor</v>
      </c>
      <c r="F60" s="61">
        <f>Time!F$71</f>
        <v>0</v>
      </c>
      <c r="G60" s="61" t="str">
        <f>Time!G$71</f>
        <v>Multiplier</v>
      </c>
      <c r="H60" s="61">
        <f>Time!H$71</f>
        <v>0</v>
      </c>
      <c r="I60" s="61">
        <f>Time!I$71</f>
        <v>0</v>
      </c>
      <c r="J60" s="61">
        <f>Time!J$71</f>
        <v>0.93457943925233644</v>
      </c>
      <c r="K60" s="61">
        <f>Time!K$71</f>
        <v>1</v>
      </c>
      <c r="L60" s="61">
        <f>Time!L$71</f>
        <v>1.07</v>
      </c>
      <c r="M60" s="61">
        <f>Time!M$71</f>
        <v>1.1449</v>
      </c>
      <c r="N60" s="61">
        <f>Time!N$71</f>
        <v>1.2250430000000001</v>
      </c>
      <c r="O60" s="61">
        <f>Time!O$71</f>
        <v>1.31079601</v>
      </c>
      <c r="P60" s="61">
        <f>Time!P$71</f>
        <v>1.4025517307000002</v>
      </c>
      <c r="Q60" s="61">
        <f>Time!Q$71</f>
        <v>1.5007303518490001</v>
      </c>
      <c r="R60" s="61">
        <f>Time!R$71</f>
        <v>1.6057814764784302</v>
      </c>
      <c r="S60" s="61">
        <f>Time!S$71</f>
        <v>1.7181861798319202</v>
      </c>
      <c r="T60" s="61">
        <f>Time!T$71</f>
        <v>1.8384592124201549</v>
      </c>
      <c r="U60" s="61">
        <f>Time!U$71</f>
        <v>1.9671513572895656</v>
      </c>
      <c r="V60" s="61">
        <f>Time!V$71</f>
        <v>2.1048519522998355</v>
      </c>
      <c r="W60" s="61">
        <f>Time!W$71</f>
        <v>2.2521915889608235</v>
      </c>
      <c r="X60" s="61">
        <f>Time!X$71</f>
        <v>2.4098450001880813</v>
      </c>
      <c r="Y60" s="61">
        <f>Time!Y$71</f>
        <v>2.5785341502012469</v>
      </c>
      <c r="Z60" s="61">
        <f>Time!Z$71</f>
        <v>2.7590315407153345</v>
      </c>
      <c r="AA60" s="61">
        <f>Time!AA$71</f>
        <v>2.9521637485654075</v>
      </c>
      <c r="AB60" s="61">
        <f>Time!AB$71</f>
        <v>3.1588152109649861</v>
      </c>
      <c r="AC60" s="61">
        <f>Time!AC$71</f>
        <v>3.3799322757325352</v>
      </c>
      <c r="AD60" s="61">
        <f>Time!AD$71</f>
        <v>3.6165275350338129</v>
      </c>
      <c r="AE60" s="61">
        <f>Time!AE$71</f>
        <v>3.8696844624861795</v>
      </c>
      <c r="AF60" s="61">
        <f>Time!AF$71</f>
        <v>4.1405623748602123</v>
      </c>
      <c r="AG60" s="61">
        <f>Time!AG$71</f>
        <v>4.4304017411004271</v>
      </c>
      <c r="AH60" s="61">
        <f>Time!AH$71</f>
        <v>4.740529862977457</v>
      </c>
      <c r="AI60" s="61">
        <f>Time!AI$71</f>
        <v>5.0723669533858793</v>
      </c>
      <c r="AJ60" s="61">
        <f>Time!AJ$71</f>
        <v>5.4274326401228912</v>
      </c>
      <c r="AK60" s="61">
        <f>Time!AK$71</f>
        <v>5.807352924931493</v>
      </c>
      <c r="AL60" s="61">
        <f>Time!AL$71</f>
        <v>6.2138676296766988</v>
      </c>
      <c r="AM60" s="61">
        <f>Time!AM$71</f>
        <v>6.6488383637540664</v>
      </c>
    </row>
    <row r="61" spans="1:39" s="40" customFormat="1" x14ac:dyDescent="0.25">
      <c r="A61" s="142"/>
      <c r="B61" s="142"/>
      <c r="C61" s="143"/>
      <c r="E61" s="40" t="str">
        <f>E59&amp;" - PV"</f>
        <v>Total Noise Reduction Benefits - PV</v>
      </c>
      <c r="G61" s="40" t="s">
        <v>84</v>
      </c>
      <c r="H61" s="18">
        <f>SUM(J61:AJ61)</f>
        <v>18734138.734523889</v>
      </c>
      <c r="J61" s="40">
        <f>J59/J60*$F58</f>
        <v>0</v>
      </c>
      <c r="K61" s="40">
        <f t="shared" ref="K61:AM61" si="102">K59/K60*$F58</f>
        <v>0</v>
      </c>
      <c r="L61" s="40">
        <f t="shared" si="102"/>
        <v>0</v>
      </c>
      <c r="M61" s="40">
        <f t="shared" si="102"/>
        <v>0</v>
      </c>
      <c r="N61" s="40">
        <f t="shared" si="102"/>
        <v>0</v>
      </c>
      <c r="O61" s="40">
        <f t="shared" si="102"/>
        <v>0</v>
      </c>
      <c r="P61" s="40">
        <f t="shared" si="102"/>
        <v>0</v>
      </c>
      <c r="Q61" s="40">
        <f t="shared" si="102"/>
        <v>0</v>
      </c>
      <c r="R61" s="40">
        <f>R59/R60*$F58</f>
        <v>18734138.734523889</v>
      </c>
      <c r="S61" s="40">
        <f t="shared" si="102"/>
        <v>0</v>
      </c>
      <c r="T61" s="40">
        <f t="shared" si="102"/>
        <v>0</v>
      </c>
      <c r="U61" s="40">
        <f t="shared" si="102"/>
        <v>0</v>
      </c>
      <c r="V61" s="40">
        <f t="shared" si="102"/>
        <v>0</v>
      </c>
      <c r="W61" s="40">
        <f t="shared" si="102"/>
        <v>0</v>
      </c>
      <c r="X61" s="40">
        <f t="shared" si="102"/>
        <v>0</v>
      </c>
      <c r="Y61" s="40">
        <f t="shared" si="102"/>
        <v>0</v>
      </c>
      <c r="Z61" s="40">
        <f t="shared" si="102"/>
        <v>0</v>
      </c>
      <c r="AA61" s="40">
        <f t="shared" si="102"/>
        <v>0</v>
      </c>
      <c r="AB61" s="40">
        <f t="shared" si="102"/>
        <v>0</v>
      </c>
      <c r="AC61" s="40">
        <f t="shared" si="102"/>
        <v>0</v>
      </c>
      <c r="AD61" s="40">
        <f t="shared" si="102"/>
        <v>0</v>
      </c>
      <c r="AE61" s="40">
        <f t="shared" si="102"/>
        <v>0</v>
      </c>
      <c r="AF61" s="40">
        <f t="shared" si="102"/>
        <v>0</v>
      </c>
      <c r="AG61" s="40">
        <f t="shared" si="102"/>
        <v>0</v>
      </c>
      <c r="AH61" s="40">
        <f t="shared" si="102"/>
        <v>0</v>
      </c>
      <c r="AI61" s="40">
        <f t="shared" si="102"/>
        <v>0</v>
      </c>
      <c r="AJ61" s="40">
        <f t="shared" si="102"/>
        <v>0</v>
      </c>
      <c r="AK61" s="40">
        <f t="shared" si="102"/>
        <v>0</v>
      </c>
      <c r="AL61" s="40">
        <f t="shared" si="102"/>
        <v>0</v>
      </c>
      <c r="AM61" s="40">
        <f t="shared" si="102"/>
        <v>0</v>
      </c>
    </row>
    <row r="62" spans="1:39" s="38" customFormat="1" x14ac:dyDescent="0.25">
      <c r="A62" s="81"/>
      <c r="B62" s="81"/>
      <c r="C62" s="82"/>
    </row>
    <row r="63" spans="1:39" s="32" customFormat="1" x14ac:dyDescent="0.25">
      <c r="A63" s="30"/>
      <c r="B63" s="30"/>
      <c r="C63" s="31"/>
      <c r="E63" s="32" t="str">
        <f>E61</f>
        <v>Total Noise Reduction Benefits - PV</v>
      </c>
      <c r="F63" s="32">
        <f t="shared" ref="F63:AJ63" si="103">F61</f>
        <v>0</v>
      </c>
      <c r="G63" s="32" t="str">
        <f t="shared" si="103"/>
        <v>$</v>
      </c>
      <c r="H63" s="32">
        <f t="shared" si="103"/>
        <v>18734138.734523889</v>
      </c>
      <c r="I63" s="32">
        <f t="shared" si="103"/>
        <v>0</v>
      </c>
      <c r="J63" s="32">
        <f t="shared" si="103"/>
        <v>0</v>
      </c>
      <c r="K63" s="32">
        <f t="shared" si="103"/>
        <v>0</v>
      </c>
      <c r="L63" s="32">
        <f t="shared" si="103"/>
        <v>0</v>
      </c>
      <c r="M63" s="32">
        <f t="shared" si="103"/>
        <v>0</v>
      </c>
      <c r="N63" s="32">
        <f t="shared" si="103"/>
        <v>0</v>
      </c>
      <c r="O63" s="32">
        <f t="shared" si="103"/>
        <v>0</v>
      </c>
      <c r="P63" s="32">
        <f t="shared" si="103"/>
        <v>0</v>
      </c>
      <c r="Q63" s="32">
        <f t="shared" si="103"/>
        <v>0</v>
      </c>
      <c r="R63" s="32">
        <f>R61</f>
        <v>18734138.734523889</v>
      </c>
      <c r="S63" s="32">
        <f t="shared" si="103"/>
        <v>0</v>
      </c>
      <c r="T63" s="32">
        <f t="shared" si="103"/>
        <v>0</v>
      </c>
      <c r="U63" s="32">
        <f t="shared" si="103"/>
        <v>0</v>
      </c>
      <c r="V63" s="32">
        <f t="shared" si="103"/>
        <v>0</v>
      </c>
      <c r="W63" s="32">
        <f t="shared" si="103"/>
        <v>0</v>
      </c>
      <c r="X63" s="32">
        <f t="shared" si="103"/>
        <v>0</v>
      </c>
      <c r="Y63" s="32">
        <f t="shared" si="103"/>
        <v>0</v>
      </c>
      <c r="Z63" s="32">
        <f t="shared" si="103"/>
        <v>0</v>
      </c>
      <c r="AA63" s="32">
        <f t="shared" si="103"/>
        <v>0</v>
      </c>
      <c r="AB63" s="32">
        <f t="shared" si="103"/>
        <v>0</v>
      </c>
      <c r="AC63" s="32">
        <f t="shared" si="103"/>
        <v>0</v>
      </c>
      <c r="AD63" s="32">
        <f t="shared" si="103"/>
        <v>0</v>
      </c>
      <c r="AE63" s="32">
        <f t="shared" si="103"/>
        <v>0</v>
      </c>
      <c r="AF63" s="32">
        <f t="shared" si="103"/>
        <v>0</v>
      </c>
      <c r="AG63" s="32">
        <f t="shared" si="103"/>
        <v>0</v>
      </c>
      <c r="AH63" s="32">
        <f t="shared" si="103"/>
        <v>0</v>
      </c>
      <c r="AI63" s="32">
        <f t="shared" si="103"/>
        <v>0</v>
      </c>
      <c r="AJ63" s="32">
        <f t="shared" si="103"/>
        <v>0</v>
      </c>
      <c r="AK63" s="32">
        <f t="shared" ref="AK63:AM63" si="104">AK61</f>
        <v>0</v>
      </c>
      <c r="AL63" s="32">
        <f t="shared" si="104"/>
        <v>0</v>
      </c>
      <c r="AM63" s="32">
        <f t="shared" si="104"/>
        <v>0</v>
      </c>
    </row>
    <row r="64" spans="1:39" s="33" customFormat="1" x14ac:dyDescent="0.25">
      <c r="A64" s="68"/>
      <c r="B64" s="68"/>
      <c r="C64" s="69"/>
      <c r="E64" s="33" t="s">
        <v>466</v>
      </c>
      <c r="F64" s="33">
        <f>SUM(J63:AM63)</f>
        <v>18734138.734523889</v>
      </c>
      <c r="G64" s="33" t="s">
        <v>84</v>
      </c>
    </row>
    <row r="65" spans="1:18" s="18" customFormat="1" x14ac:dyDescent="0.25">
      <c r="A65" s="42"/>
      <c r="B65" s="42"/>
      <c r="C65" s="43"/>
    </row>
    <row r="66" spans="1:18" s="18" customFormat="1" x14ac:dyDescent="0.25">
      <c r="A66" s="42"/>
      <c r="B66" s="42"/>
      <c r="C66" s="43"/>
      <c r="R66" s="18">
        <f>R56*132.3/133.3</f>
        <v>30082932.957675524</v>
      </c>
    </row>
    <row r="67" spans="1:18" s="18" customFormat="1" x14ac:dyDescent="0.25">
      <c r="A67" s="42"/>
      <c r="B67" s="42"/>
      <c r="C67" s="43"/>
      <c r="R67" s="18">
        <f>R66/R60</f>
        <v>18734138.734523892</v>
      </c>
    </row>
    <row r="68" spans="1:18" s="18" customFormat="1" x14ac:dyDescent="0.25">
      <c r="A68" s="42"/>
      <c r="B68" s="42"/>
      <c r="C68" s="43"/>
    </row>
    <row r="69" spans="1:18" s="18" customFormat="1" x14ac:dyDescent="0.25">
      <c r="A69" s="42"/>
      <c r="B69" s="42"/>
      <c r="C69" s="43"/>
    </row>
    <row r="70" spans="1:18" s="18" customFormat="1" x14ac:dyDescent="0.25">
      <c r="A70" s="42"/>
      <c r="B70" s="42"/>
      <c r="C70" s="43"/>
    </row>
    <row r="71" spans="1:18" s="18" customFormat="1" x14ac:dyDescent="0.25">
      <c r="A71" s="42"/>
      <c r="B71" s="42"/>
      <c r="C71" s="43"/>
    </row>
    <row r="72" spans="1:18" s="18" customFormat="1" x14ac:dyDescent="0.25">
      <c r="A72" s="42"/>
      <c r="B72" s="42"/>
      <c r="C72" s="43"/>
    </row>
    <row r="73" spans="1:18" s="18" customFormat="1" x14ac:dyDescent="0.25">
      <c r="A73" s="42"/>
      <c r="B73" s="42"/>
      <c r="C73" s="43"/>
    </row>
    <row r="74" spans="1:18" s="18" customFormat="1" x14ac:dyDescent="0.25">
      <c r="A74" s="42"/>
      <c r="B74" s="42"/>
      <c r="C74" s="43"/>
    </row>
    <row r="75" spans="1:18" s="18" customFormat="1" x14ac:dyDescent="0.25">
      <c r="A75" s="42"/>
      <c r="B75" s="42"/>
      <c r="C75" s="43"/>
    </row>
    <row r="76" spans="1:18" s="18" customFormat="1" x14ac:dyDescent="0.25">
      <c r="A76" s="42"/>
      <c r="B76" s="42"/>
      <c r="C76" s="43"/>
    </row>
    <row r="77" spans="1:18" s="18" customFormat="1" x14ac:dyDescent="0.25">
      <c r="A77" s="42"/>
      <c r="B77" s="42"/>
      <c r="C77" s="43"/>
    </row>
    <row r="78" spans="1:18" s="18" customFormat="1" x14ac:dyDescent="0.25">
      <c r="A78" s="42"/>
      <c r="B78" s="42"/>
      <c r="C78" s="43"/>
    </row>
    <row r="79" spans="1:18" s="18" customFormat="1" x14ac:dyDescent="0.25">
      <c r="A79" s="42"/>
      <c r="B79" s="42"/>
      <c r="C79" s="43"/>
    </row>
    <row r="80" spans="1:18" s="18" customFormat="1" x14ac:dyDescent="0.25">
      <c r="A80" s="42"/>
      <c r="B80" s="42"/>
      <c r="C80" s="43"/>
    </row>
    <row r="81" spans="1:3" s="18" customFormat="1" x14ac:dyDescent="0.25">
      <c r="A81" s="42"/>
      <c r="B81" s="42"/>
      <c r="C81" s="43"/>
    </row>
    <row r="82" spans="1:3" s="18" customFormat="1" x14ac:dyDescent="0.25">
      <c r="A82" s="42"/>
      <c r="B82" s="42"/>
      <c r="C82" s="43"/>
    </row>
    <row r="83" spans="1:3" s="18" customFormat="1" x14ac:dyDescent="0.25">
      <c r="A83" s="42"/>
      <c r="B83" s="42"/>
      <c r="C83" s="43"/>
    </row>
    <row r="84" spans="1:3" s="18" customFormat="1" x14ac:dyDescent="0.25">
      <c r="A84" s="42"/>
      <c r="B84" s="42"/>
      <c r="C84" s="43"/>
    </row>
    <row r="85" spans="1:3" s="18" customFormat="1" x14ac:dyDescent="0.25">
      <c r="A85" s="42"/>
      <c r="B85" s="42"/>
      <c r="C85" s="43"/>
    </row>
  </sheetData>
  <conditionalFormatting sqref="J3:AM3">
    <cfRule type="cellIs" dxfId="2" priority="1" operator="equal">
      <formula>"Post-forecast"</formula>
    </cfRule>
    <cfRule type="cellIs" dxfId="1" priority="2" operator="equal">
      <formula>"Operation"</formula>
    </cfRule>
    <cfRule type="cellIs" dxfId="0" priority="3" operator="equal">
      <formula>"Construction"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5"/>
  <sheetViews>
    <sheetView workbookViewId="0">
      <selection activeCell="F1" sqref="F1"/>
    </sheetView>
  </sheetViews>
  <sheetFormatPr defaultRowHeight="15" x14ac:dyDescent="0.25"/>
  <cols>
    <col min="2" max="2" width="9.85546875" bestFit="1" customWidth="1"/>
    <col min="4" max="4" width="9.85546875" bestFit="1" customWidth="1"/>
    <col min="5" max="5" width="24.42578125" bestFit="1" customWidth="1"/>
    <col min="6" max="6" width="10.85546875" bestFit="1" customWidth="1"/>
  </cols>
  <sheetData>
    <row r="1" spans="1:6" x14ac:dyDescent="0.25">
      <c r="A1">
        <v>1</v>
      </c>
      <c r="B1">
        <f>InpV!$R$79</f>
        <v>1772838.9000000001</v>
      </c>
      <c r="C1">
        <v>1.07</v>
      </c>
      <c r="D1">
        <f>B1/C1</f>
        <v>1656858.785046729</v>
      </c>
      <c r="E1" t="s">
        <v>552</v>
      </c>
      <c r="F1">
        <f>SUM(D1:D55)</f>
        <v>24713265.78626119</v>
      </c>
    </row>
    <row r="2" spans="1:6" x14ac:dyDescent="0.25">
      <c r="A2">
        <v>2</v>
      </c>
      <c r="B2">
        <f>B1</f>
        <v>1772838.9000000001</v>
      </c>
      <c r="C2">
        <f>C1*1.07</f>
        <v>1.1449</v>
      </c>
      <c r="D2">
        <f t="shared" ref="D2:D55" si="0">B2/C2</f>
        <v>1548466.1542492795</v>
      </c>
    </row>
    <row r="3" spans="1:6" x14ac:dyDescent="0.25">
      <c r="A3">
        <v>3</v>
      </c>
      <c r="B3">
        <f t="shared" ref="B3:B55" si="1">B2</f>
        <v>1772838.9000000001</v>
      </c>
      <c r="C3">
        <f t="shared" ref="C3:C55" si="2">C2*1.07</f>
        <v>1.2250430000000001</v>
      </c>
      <c r="D3">
        <f t="shared" si="0"/>
        <v>1447164.6301395134</v>
      </c>
    </row>
    <row r="4" spans="1:6" x14ac:dyDescent="0.25">
      <c r="A4">
        <v>4</v>
      </c>
      <c r="B4">
        <f t="shared" si="1"/>
        <v>1772838.9000000001</v>
      </c>
      <c r="C4">
        <f t="shared" si="2"/>
        <v>1.3107960100000002</v>
      </c>
      <c r="D4">
        <f t="shared" si="0"/>
        <v>1352490.3085416013</v>
      </c>
    </row>
    <row r="5" spans="1:6" x14ac:dyDescent="0.25">
      <c r="A5">
        <v>5</v>
      </c>
      <c r="B5">
        <f t="shared" si="1"/>
        <v>1772838.9000000001</v>
      </c>
      <c r="C5">
        <f t="shared" si="2"/>
        <v>1.4025517307000004</v>
      </c>
      <c r="D5">
        <f t="shared" si="0"/>
        <v>1264009.6341510292</v>
      </c>
    </row>
    <row r="6" spans="1:6" x14ac:dyDescent="0.25">
      <c r="A6">
        <v>6</v>
      </c>
      <c r="B6">
        <f t="shared" si="1"/>
        <v>1772838.9000000001</v>
      </c>
      <c r="C6">
        <f t="shared" si="2"/>
        <v>1.5007303518490005</v>
      </c>
      <c r="D6">
        <f t="shared" si="0"/>
        <v>1181317.4150944196</v>
      </c>
    </row>
    <row r="7" spans="1:6" x14ac:dyDescent="0.25">
      <c r="A7">
        <v>7</v>
      </c>
      <c r="B7">
        <f t="shared" si="1"/>
        <v>1772838.9000000001</v>
      </c>
      <c r="C7">
        <f t="shared" si="2"/>
        <v>1.6057814764784306</v>
      </c>
      <c r="D7">
        <f t="shared" si="0"/>
        <v>1104034.9673779623</v>
      </c>
    </row>
    <row r="8" spans="1:6" x14ac:dyDescent="0.25">
      <c r="A8">
        <v>8</v>
      </c>
      <c r="B8">
        <f t="shared" si="1"/>
        <v>1772838.9000000001</v>
      </c>
      <c r="C8">
        <f t="shared" si="2"/>
        <v>1.7181861798319209</v>
      </c>
      <c r="D8">
        <f t="shared" si="0"/>
        <v>1031808.3807270674</v>
      </c>
    </row>
    <row r="9" spans="1:6" x14ac:dyDescent="0.25">
      <c r="A9">
        <v>9</v>
      </c>
      <c r="B9">
        <f t="shared" si="1"/>
        <v>1772838.9000000001</v>
      </c>
      <c r="C9">
        <f t="shared" si="2"/>
        <v>1.8384592124201555</v>
      </c>
      <c r="D9">
        <f t="shared" si="0"/>
        <v>964306.89787576383</v>
      </c>
    </row>
    <row r="10" spans="1:6" x14ac:dyDescent="0.25">
      <c r="A10">
        <v>10</v>
      </c>
      <c r="B10">
        <f t="shared" si="1"/>
        <v>1772838.9000000001</v>
      </c>
      <c r="C10">
        <f t="shared" si="2"/>
        <v>1.9671513572895665</v>
      </c>
      <c r="D10">
        <f t="shared" si="0"/>
        <v>901221.39988389146</v>
      </c>
    </row>
    <row r="11" spans="1:6" x14ac:dyDescent="0.25">
      <c r="A11">
        <v>11</v>
      </c>
      <c r="B11">
        <f t="shared" si="1"/>
        <v>1772838.9000000001</v>
      </c>
      <c r="C11">
        <f t="shared" si="2"/>
        <v>2.1048519522998363</v>
      </c>
      <c r="D11">
        <f t="shared" si="0"/>
        <v>842262.99054569285</v>
      </c>
    </row>
    <row r="12" spans="1:6" x14ac:dyDescent="0.25">
      <c r="A12">
        <v>12</v>
      </c>
      <c r="B12">
        <f t="shared" si="1"/>
        <v>1772838.9000000001</v>
      </c>
      <c r="C12">
        <f t="shared" si="2"/>
        <v>2.2521915889608248</v>
      </c>
      <c r="D12">
        <f t="shared" si="0"/>
        <v>787161.67340718955</v>
      </c>
    </row>
    <row r="13" spans="1:6" x14ac:dyDescent="0.25">
      <c r="A13">
        <v>13</v>
      </c>
      <c r="B13">
        <f t="shared" si="1"/>
        <v>1772838.9000000001</v>
      </c>
      <c r="C13">
        <f t="shared" si="2"/>
        <v>2.4098450001880827</v>
      </c>
      <c r="D13">
        <f t="shared" si="0"/>
        <v>735665.11533382197</v>
      </c>
    </row>
    <row r="14" spans="1:6" x14ac:dyDescent="0.25">
      <c r="A14">
        <v>14</v>
      </c>
      <c r="B14">
        <f t="shared" si="1"/>
        <v>1772838.9000000001</v>
      </c>
      <c r="C14">
        <f t="shared" si="2"/>
        <v>2.5785341502012487</v>
      </c>
      <c r="D14">
        <f t="shared" si="0"/>
        <v>687537.49096618872</v>
      </c>
    </row>
    <row r="15" spans="1:6" x14ac:dyDescent="0.25">
      <c r="A15">
        <v>15</v>
      </c>
      <c r="B15">
        <f t="shared" si="1"/>
        <v>1772838.9000000001</v>
      </c>
      <c r="C15">
        <f t="shared" si="2"/>
        <v>2.7590315407153363</v>
      </c>
      <c r="D15">
        <f t="shared" si="0"/>
        <v>642558.40277213894</v>
      </c>
    </row>
    <row r="16" spans="1:6" x14ac:dyDescent="0.25">
      <c r="A16">
        <v>16</v>
      </c>
      <c r="B16">
        <f t="shared" si="1"/>
        <v>1772838.9000000001</v>
      </c>
      <c r="C16">
        <f t="shared" si="2"/>
        <v>2.9521637485654102</v>
      </c>
      <c r="D16">
        <f t="shared" si="0"/>
        <v>600521.87174966244</v>
      </c>
    </row>
    <row r="17" spans="1:4" x14ac:dyDescent="0.25">
      <c r="A17">
        <v>17</v>
      </c>
      <c r="B17">
        <f t="shared" si="1"/>
        <v>1772838.9000000001</v>
      </c>
      <c r="C17">
        <f t="shared" si="2"/>
        <v>3.1588152109649892</v>
      </c>
      <c r="D17">
        <f t="shared" si="0"/>
        <v>561235.39415856299</v>
      </c>
    </row>
    <row r="18" spans="1:4" x14ac:dyDescent="0.25">
      <c r="A18">
        <v>18</v>
      </c>
      <c r="B18">
        <f t="shared" si="1"/>
        <v>1772838.9000000001</v>
      </c>
      <c r="C18">
        <f t="shared" si="2"/>
        <v>3.3799322757325387</v>
      </c>
      <c r="D18">
        <f t="shared" si="0"/>
        <v>524519.0599612738</v>
      </c>
    </row>
    <row r="19" spans="1:4" x14ac:dyDescent="0.25">
      <c r="A19">
        <v>19</v>
      </c>
      <c r="B19">
        <f t="shared" si="1"/>
        <v>1772838.9000000001</v>
      </c>
      <c r="C19">
        <f t="shared" si="2"/>
        <v>3.6165275350338169</v>
      </c>
      <c r="D19">
        <f t="shared" si="0"/>
        <v>490204.72893576988</v>
      </c>
    </row>
    <row r="20" spans="1:4" x14ac:dyDescent="0.25">
      <c r="A20">
        <v>20</v>
      </c>
      <c r="B20">
        <f t="shared" si="1"/>
        <v>1772838.9000000001</v>
      </c>
      <c r="C20">
        <f t="shared" si="2"/>
        <v>3.8696844624861844</v>
      </c>
      <c r="D20">
        <f t="shared" si="0"/>
        <v>458135.26068763534</v>
      </c>
    </row>
    <row r="21" spans="1:4" x14ac:dyDescent="0.25">
      <c r="A21">
        <v>21</v>
      </c>
      <c r="B21">
        <f t="shared" si="1"/>
        <v>1772838.9000000001</v>
      </c>
      <c r="C21">
        <f t="shared" si="2"/>
        <v>4.1405623748602176</v>
      </c>
      <c r="D21">
        <f t="shared" si="0"/>
        <v>428163.79503517319</v>
      </c>
    </row>
    <row r="22" spans="1:4" x14ac:dyDescent="0.25">
      <c r="A22">
        <v>22</v>
      </c>
      <c r="B22">
        <f t="shared" si="1"/>
        <v>1772838.9000000001</v>
      </c>
      <c r="C22">
        <f t="shared" si="2"/>
        <v>4.4304017411004333</v>
      </c>
      <c r="D22">
        <f t="shared" si="0"/>
        <v>400153.07947212446</v>
      </c>
    </row>
    <row r="23" spans="1:4" x14ac:dyDescent="0.25">
      <c r="A23">
        <v>23</v>
      </c>
      <c r="B23">
        <f t="shared" si="1"/>
        <v>1772838.9000000001</v>
      </c>
      <c r="C23">
        <f t="shared" si="2"/>
        <v>4.7405298629774641</v>
      </c>
      <c r="D23">
        <f t="shared" si="0"/>
        <v>373974.84062815364</v>
      </c>
    </row>
    <row r="24" spans="1:4" x14ac:dyDescent="0.25">
      <c r="A24">
        <v>24</v>
      </c>
      <c r="B24">
        <f t="shared" si="1"/>
        <v>1772838.9000000001</v>
      </c>
      <c r="C24">
        <f t="shared" si="2"/>
        <v>5.0723669533858873</v>
      </c>
      <c r="D24">
        <f t="shared" si="0"/>
        <v>349509.19684874167</v>
      </c>
    </row>
    <row r="25" spans="1:4" x14ac:dyDescent="0.25">
      <c r="A25">
        <v>25</v>
      </c>
      <c r="B25">
        <f t="shared" si="1"/>
        <v>1772838.9000000001</v>
      </c>
      <c r="C25">
        <f t="shared" si="2"/>
        <v>5.4274326401229001</v>
      </c>
      <c r="D25">
        <f t="shared" si="0"/>
        <v>326644.10920443141</v>
      </c>
    </row>
    <row r="26" spans="1:4" x14ac:dyDescent="0.25">
      <c r="A26">
        <v>26</v>
      </c>
      <c r="B26">
        <f t="shared" si="1"/>
        <v>1772838.9000000001</v>
      </c>
      <c r="C26">
        <f t="shared" si="2"/>
        <v>5.8073529249315037</v>
      </c>
      <c r="D26">
        <f t="shared" si="0"/>
        <v>305274.86841535644</v>
      </c>
    </row>
    <row r="27" spans="1:4" x14ac:dyDescent="0.25">
      <c r="A27">
        <v>27</v>
      </c>
      <c r="B27">
        <f t="shared" si="1"/>
        <v>1772838.9000000001</v>
      </c>
      <c r="C27">
        <f t="shared" si="2"/>
        <v>6.2138676296767095</v>
      </c>
      <c r="D27">
        <f t="shared" si="0"/>
        <v>285303.61534145457</v>
      </c>
    </row>
    <row r="28" spans="1:4" x14ac:dyDescent="0.25">
      <c r="A28">
        <v>28</v>
      </c>
      <c r="B28">
        <f t="shared" si="1"/>
        <v>1772838.9000000001</v>
      </c>
      <c r="C28">
        <f t="shared" si="2"/>
        <v>6.6488383637540798</v>
      </c>
      <c r="D28">
        <f t="shared" si="0"/>
        <v>266638.89284248091</v>
      </c>
    </row>
    <row r="29" spans="1:4" x14ac:dyDescent="0.25">
      <c r="A29">
        <v>29</v>
      </c>
      <c r="B29">
        <f t="shared" si="1"/>
        <v>1772838.9000000001</v>
      </c>
      <c r="C29">
        <f t="shared" si="2"/>
        <v>7.1142570492168655</v>
      </c>
      <c r="D29">
        <f t="shared" si="0"/>
        <v>249195.22695558963</v>
      </c>
    </row>
    <row r="30" spans="1:4" x14ac:dyDescent="0.25">
      <c r="A30">
        <v>30</v>
      </c>
      <c r="B30">
        <f t="shared" si="1"/>
        <v>1772838.9000000001</v>
      </c>
      <c r="C30">
        <f t="shared" si="2"/>
        <v>7.6122550426620466</v>
      </c>
      <c r="D30">
        <f t="shared" si="0"/>
        <v>232892.73547251365</v>
      </c>
    </row>
    <row r="31" spans="1:4" x14ac:dyDescent="0.25">
      <c r="A31">
        <v>31</v>
      </c>
      <c r="B31">
        <f t="shared" si="1"/>
        <v>1772838.9000000001</v>
      </c>
      <c r="C31">
        <f t="shared" si="2"/>
        <v>8.1451128956483902</v>
      </c>
      <c r="D31">
        <f t="shared" si="0"/>
        <v>217656.76212384453</v>
      </c>
    </row>
    <row r="32" spans="1:4" x14ac:dyDescent="0.25">
      <c r="A32">
        <v>32</v>
      </c>
      <c r="B32">
        <f t="shared" si="1"/>
        <v>1772838.9000000001</v>
      </c>
      <c r="C32">
        <f t="shared" si="2"/>
        <v>8.7152707983437789</v>
      </c>
      <c r="D32">
        <f t="shared" si="0"/>
        <v>203417.53469518176</v>
      </c>
    </row>
    <row r="33" spans="1:4" x14ac:dyDescent="0.25">
      <c r="A33">
        <v>33</v>
      </c>
      <c r="B33">
        <f t="shared" si="1"/>
        <v>1772838.9000000001</v>
      </c>
      <c r="C33">
        <f t="shared" si="2"/>
        <v>9.3253397542278442</v>
      </c>
      <c r="D33">
        <f t="shared" si="0"/>
        <v>190109.84550951567</v>
      </c>
    </row>
    <row r="34" spans="1:4" x14ac:dyDescent="0.25">
      <c r="A34">
        <v>34</v>
      </c>
      <c r="B34">
        <f t="shared" si="1"/>
        <v>1772838.9000000001</v>
      </c>
      <c r="C34">
        <f t="shared" si="2"/>
        <v>9.9781135370237948</v>
      </c>
      <c r="D34">
        <f t="shared" si="0"/>
        <v>177672.75281263143</v>
      </c>
    </row>
    <row r="35" spans="1:4" x14ac:dyDescent="0.25">
      <c r="A35">
        <v>35</v>
      </c>
      <c r="B35">
        <f t="shared" si="1"/>
        <v>1772838.9000000001</v>
      </c>
      <c r="C35">
        <f t="shared" si="2"/>
        <v>10.676581484615461</v>
      </c>
      <c r="D35">
        <f t="shared" si="0"/>
        <v>166049.30169404804</v>
      </c>
    </row>
    <row r="36" spans="1:4" x14ac:dyDescent="0.25">
      <c r="A36">
        <v>36</v>
      </c>
      <c r="B36">
        <f t="shared" si="1"/>
        <v>1772838.9000000001</v>
      </c>
      <c r="C36">
        <f t="shared" si="2"/>
        <v>11.423942188538543</v>
      </c>
      <c r="D36">
        <f t="shared" si="0"/>
        <v>155186.26326546547</v>
      </c>
    </row>
    <row r="37" spans="1:4" x14ac:dyDescent="0.25">
      <c r="A37">
        <v>37</v>
      </c>
      <c r="B37">
        <f t="shared" si="1"/>
        <v>1772838.9000000001</v>
      </c>
      <c r="C37">
        <f t="shared" si="2"/>
        <v>12.223618141736242</v>
      </c>
      <c r="D37">
        <f t="shared" si="0"/>
        <v>145033.89090230418</v>
      </c>
    </row>
    <row r="38" spans="1:4" x14ac:dyDescent="0.25">
      <c r="A38">
        <v>38</v>
      </c>
      <c r="B38">
        <f t="shared" si="1"/>
        <v>1772838.9000000001</v>
      </c>
      <c r="C38">
        <f t="shared" si="2"/>
        <v>13.07927141165778</v>
      </c>
      <c r="D38">
        <f t="shared" si="0"/>
        <v>135545.69243205996</v>
      </c>
    </row>
    <row r="39" spans="1:4" x14ac:dyDescent="0.25">
      <c r="A39">
        <v>39</v>
      </c>
      <c r="B39">
        <f t="shared" si="1"/>
        <v>1772838.9000000001</v>
      </c>
      <c r="C39">
        <f t="shared" si="2"/>
        <v>13.994820410473826</v>
      </c>
      <c r="D39">
        <f t="shared" si="0"/>
        <v>126678.21722622425</v>
      </c>
    </row>
    <row r="40" spans="1:4" x14ac:dyDescent="0.25">
      <c r="A40">
        <v>40</v>
      </c>
      <c r="B40">
        <f t="shared" si="1"/>
        <v>1772838.9000000001</v>
      </c>
      <c r="C40">
        <f t="shared" si="2"/>
        <v>14.974457839206995</v>
      </c>
      <c r="D40">
        <f t="shared" si="0"/>
        <v>118390.85722077033</v>
      </c>
    </row>
    <row r="41" spans="1:4" x14ac:dyDescent="0.25">
      <c r="A41">
        <v>41</v>
      </c>
      <c r="B41">
        <f t="shared" si="1"/>
        <v>1772838.9000000001</v>
      </c>
      <c r="C41">
        <f t="shared" si="2"/>
        <v>16.022669887951484</v>
      </c>
      <c r="D41">
        <f t="shared" si="0"/>
        <v>110645.66095399096</v>
      </c>
    </row>
    <row r="42" spans="1:4" x14ac:dyDescent="0.25">
      <c r="A42">
        <v>42</v>
      </c>
      <c r="B42">
        <f t="shared" si="1"/>
        <v>1772838.9000000001</v>
      </c>
      <c r="C42">
        <f t="shared" si="2"/>
        <v>17.144256780108087</v>
      </c>
      <c r="D42">
        <f t="shared" si="0"/>
        <v>103407.15977008501</v>
      </c>
    </row>
    <row r="43" spans="1:4" x14ac:dyDescent="0.25">
      <c r="A43">
        <v>43</v>
      </c>
      <c r="B43">
        <f t="shared" si="1"/>
        <v>1772838.9000000001</v>
      </c>
      <c r="C43">
        <f t="shared" si="2"/>
        <v>18.344354754715653</v>
      </c>
      <c r="D43">
        <f t="shared" si="0"/>
        <v>96642.205392602817</v>
      </c>
    </row>
    <row r="44" spans="1:4" x14ac:dyDescent="0.25">
      <c r="A44">
        <v>44</v>
      </c>
      <c r="B44">
        <f t="shared" si="1"/>
        <v>1772838.9000000001</v>
      </c>
      <c r="C44">
        <f t="shared" si="2"/>
        <v>19.628459587545748</v>
      </c>
      <c r="D44">
        <f t="shared" si="0"/>
        <v>90319.818123927864</v>
      </c>
    </row>
    <row r="45" spans="1:4" x14ac:dyDescent="0.25">
      <c r="A45">
        <v>45</v>
      </c>
      <c r="B45">
        <f t="shared" si="1"/>
        <v>1772838.9000000001</v>
      </c>
      <c r="C45">
        <f t="shared" si="2"/>
        <v>21.002451758673953</v>
      </c>
      <c r="D45">
        <f t="shared" si="0"/>
        <v>84411.044975633515</v>
      </c>
    </row>
    <row r="46" spans="1:4" x14ac:dyDescent="0.25">
      <c r="A46">
        <v>46</v>
      </c>
      <c r="B46">
        <f t="shared" si="1"/>
        <v>1772838.9000000001</v>
      </c>
      <c r="C46">
        <f t="shared" si="2"/>
        <v>22.47262338178113</v>
      </c>
      <c r="D46">
        <f t="shared" si="0"/>
        <v>78888.827080031318</v>
      </c>
    </row>
    <row r="47" spans="1:4" x14ac:dyDescent="0.25">
      <c r="A47">
        <v>47</v>
      </c>
      <c r="B47">
        <f t="shared" si="1"/>
        <v>1772838.9000000001</v>
      </c>
      <c r="C47">
        <f t="shared" si="2"/>
        <v>24.045707018505809</v>
      </c>
      <c r="D47">
        <f t="shared" si="0"/>
        <v>73727.875775730208</v>
      </c>
    </row>
    <row r="48" spans="1:4" x14ac:dyDescent="0.25">
      <c r="A48">
        <v>48</v>
      </c>
      <c r="B48">
        <f t="shared" si="1"/>
        <v>1772838.9000000001</v>
      </c>
      <c r="C48">
        <f t="shared" si="2"/>
        <v>25.728906509801217</v>
      </c>
      <c r="D48">
        <f t="shared" si="0"/>
        <v>68904.55679974785</v>
      </c>
    </row>
    <row r="49" spans="1:4" x14ac:dyDescent="0.25">
      <c r="A49">
        <v>49</v>
      </c>
      <c r="B49">
        <f t="shared" si="1"/>
        <v>1772838.9000000001</v>
      </c>
      <c r="C49">
        <f t="shared" si="2"/>
        <v>27.529929965487302</v>
      </c>
      <c r="D49">
        <f t="shared" si="0"/>
        <v>64396.78205583911</v>
      </c>
    </row>
    <row r="50" spans="1:4" x14ac:dyDescent="0.25">
      <c r="A50">
        <v>50</v>
      </c>
      <c r="B50">
        <f t="shared" si="1"/>
        <v>1772838.9000000001</v>
      </c>
      <c r="C50">
        <f t="shared" si="2"/>
        <v>29.457025063071416</v>
      </c>
      <c r="D50">
        <f t="shared" si="0"/>
        <v>60183.908463401029</v>
      </c>
    </row>
    <row r="51" spans="1:4" x14ac:dyDescent="0.25">
      <c r="A51">
        <v>51</v>
      </c>
      <c r="B51">
        <f t="shared" si="1"/>
        <v>1772838.9000000001</v>
      </c>
      <c r="C51">
        <f t="shared" si="2"/>
        <v>31.519016817486417</v>
      </c>
      <c r="D51">
        <f t="shared" si="0"/>
        <v>56246.643423739282</v>
      </c>
    </row>
    <row r="52" spans="1:4" x14ac:dyDescent="0.25">
      <c r="A52">
        <v>52</v>
      </c>
      <c r="B52">
        <f t="shared" si="1"/>
        <v>1772838.9000000001</v>
      </c>
      <c r="C52">
        <f t="shared" si="2"/>
        <v>33.725347994710468</v>
      </c>
      <c r="D52">
        <f t="shared" si="0"/>
        <v>52566.956470784367</v>
      </c>
    </row>
    <row r="53" spans="1:4" x14ac:dyDescent="0.25">
      <c r="A53">
        <v>53</v>
      </c>
      <c r="B53">
        <f t="shared" si="1"/>
        <v>1772838.9000000001</v>
      </c>
      <c r="C53">
        <f t="shared" si="2"/>
        <v>36.086122354340205</v>
      </c>
      <c r="D53">
        <f t="shared" si="0"/>
        <v>49127.996701667631</v>
      </c>
    </row>
    <row r="54" spans="1:4" x14ac:dyDescent="0.25">
      <c r="A54">
        <v>54</v>
      </c>
      <c r="B54">
        <f t="shared" si="1"/>
        <v>1772838.9000000001</v>
      </c>
      <c r="C54">
        <f t="shared" si="2"/>
        <v>38.612150919144021</v>
      </c>
      <c r="D54">
        <f t="shared" si="0"/>
        <v>45914.015609035167</v>
      </c>
    </row>
    <row r="55" spans="1:4" x14ac:dyDescent="0.25">
      <c r="A55">
        <v>55</v>
      </c>
      <c r="B55">
        <f t="shared" si="1"/>
        <v>1772838.9000000001</v>
      </c>
      <c r="C55">
        <f t="shared" si="2"/>
        <v>41.315001483484103</v>
      </c>
      <c r="D55">
        <f t="shared" si="0"/>
        <v>42910.29496171511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AE879-6490-48FE-92C1-12EA0A4B406B}">
  <sheetPr>
    <tabColor rgb="FFC00000"/>
  </sheetPr>
  <dimension ref="A1:B16"/>
  <sheetViews>
    <sheetView workbookViewId="0">
      <selection activeCell="J33" sqref="J33"/>
    </sheetView>
  </sheetViews>
  <sheetFormatPr defaultRowHeight="15" x14ac:dyDescent="0.25"/>
  <cols>
    <col min="1" max="1" width="46.28515625" bestFit="1" customWidth="1"/>
    <col min="2" max="2" width="11.85546875" bestFit="1" customWidth="1"/>
  </cols>
  <sheetData>
    <row r="1" spans="1:2" x14ac:dyDescent="0.25">
      <c r="A1" t="s">
        <v>555</v>
      </c>
      <c r="B1" t="s">
        <v>571</v>
      </c>
    </row>
    <row r="2" spans="1:2" x14ac:dyDescent="0.25">
      <c r="A2" t="s">
        <v>556</v>
      </c>
      <c r="B2">
        <v>10725000</v>
      </c>
    </row>
    <row r="3" spans="1:2" x14ac:dyDescent="0.25">
      <c r="A3" t="s">
        <v>557</v>
      </c>
      <c r="B3">
        <v>17000000</v>
      </c>
    </row>
    <row r="4" spans="1:2" x14ac:dyDescent="0.25">
      <c r="A4" t="s">
        <v>558</v>
      </c>
      <c r="B4">
        <v>1200000</v>
      </c>
    </row>
    <row r="5" spans="1:2" x14ac:dyDescent="0.25">
      <c r="A5" t="s">
        <v>559</v>
      </c>
      <c r="B5">
        <v>12780000</v>
      </c>
    </row>
    <row r="6" spans="1:2" x14ac:dyDescent="0.25">
      <c r="A6" t="s">
        <v>560</v>
      </c>
      <c r="B6">
        <v>250000</v>
      </c>
    </row>
    <row r="7" spans="1:2" x14ac:dyDescent="0.25">
      <c r="A7" t="s">
        <v>561</v>
      </c>
      <c r="B7">
        <v>300000</v>
      </c>
    </row>
    <row r="8" spans="1:2" x14ac:dyDescent="0.25">
      <c r="A8" t="s">
        <v>562</v>
      </c>
      <c r="B8">
        <v>5000000</v>
      </c>
    </row>
    <row r="9" spans="1:2" x14ac:dyDescent="0.25">
      <c r="A9" t="s">
        <v>563</v>
      </c>
      <c r="B9">
        <v>2050000</v>
      </c>
    </row>
    <row r="10" spans="1:2" x14ac:dyDescent="0.25">
      <c r="A10" t="s">
        <v>564</v>
      </c>
      <c r="B10">
        <v>79634000</v>
      </c>
    </row>
    <row r="11" spans="1:2" x14ac:dyDescent="0.25">
      <c r="A11" t="s">
        <v>565</v>
      </c>
    </row>
    <row r="12" spans="1:2" x14ac:dyDescent="0.25">
      <c r="A12" t="s">
        <v>566</v>
      </c>
      <c r="B12">
        <v>5000</v>
      </c>
    </row>
    <row r="13" spans="1:2" x14ac:dyDescent="0.25">
      <c r="A13" t="s">
        <v>567</v>
      </c>
      <c r="B13">
        <v>128944000</v>
      </c>
    </row>
    <row r="14" spans="1:2" x14ac:dyDescent="0.25">
      <c r="A14" t="s">
        <v>568</v>
      </c>
      <c r="B14">
        <v>4351000</v>
      </c>
    </row>
    <row r="15" spans="1:2" x14ac:dyDescent="0.25">
      <c r="A15" t="s">
        <v>569</v>
      </c>
    </row>
    <row r="16" spans="1:2" x14ac:dyDescent="0.25">
      <c r="A16" t="s">
        <v>570</v>
      </c>
      <c r="B16">
        <v>133295000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O215"/>
  <sheetViews>
    <sheetView zoomScale="70" zoomScaleNormal="70" workbookViewId="0">
      <pane xSplit="9" ySplit="11" topLeftCell="J168" activePane="bottomRight" state="frozen"/>
      <selection pane="topRight" activeCell="J1" sqref="J1"/>
      <selection pane="bottomLeft" activeCell="A12" sqref="A12"/>
      <selection pane="bottomRight" activeCell="F189" sqref="F189"/>
    </sheetView>
  </sheetViews>
  <sheetFormatPr defaultColWidth="0" defaultRowHeight="15" x14ac:dyDescent="0.25"/>
  <cols>
    <col min="1" max="2" width="2.7109375" style="2" customWidth="1"/>
    <col min="3" max="3" width="2.7109375" style="3" customWidth="1"/>
    <col min="4" max="4" width="2.7109375" style="4" customWidth="1"/>
    <col min="5" max="5" width="63.5703125" style="4" bestFit="1" customWidth="1"/>
    <col min="6" max="6" width="15.7109375" style="4" bestFit="1" customWidth="1"/>
    <col min="7" max="7" width="13.7109375" style="4" customWidth="1"/>
    <col min="8" max="8" width="88.5703125" style="4" customWidth="1"/>
    <col min="9" max="9" width="2.7109375" style="209" customWidth="1"/>
    <col min="10" max="14" width="16.7109375" style="224" customWidth="1"/>
    <col min="15" max="15" width="2.7109375" style="217" customWidth="1"/>
    <col min="16" max="16384" width="9.140625" style="107" hidden="1"/>
  </cols>
  <sheetData>
    <row r="1" spans="1:15" ht="26.25" x14ac:dyDescent="0.4">
      <c r="A1" s="1" t="s">
        <v>0</v>
      </c>
    </row>
    <row r="2" spans="1:15" x14ac:dyDescent="0.25">
      <c r="E2" s="2"/>
    </row>
    <row r="5" spans="1:15" x14ac:dyDescent="0.25">
      <c r="F5" s="6" t="s">
        <v>1</v>
      </c>
      <c r="G5" s="6" t="s">
        <v>2</v>
      </c>
      <c r="H5" s="6" t="s">
        <v>11</v>
      </c>
    </row>
    <row r="6" spans="1:15" x14ac:dyDescent="0.25">
      <c r="F6" s="6"/>
      <c r="G6" s="6"/>
      <c r="H6" s="6"/>
    </row>
    <row r="7" spans="1:15" x14ac:dyDescent="0.25">
      <c r="A7" s="14" t="s">
        <v>416</v>
      </c>
      <c r="B7" s="14"/>
      <c r="C7" s="14"/>
      <c r="D7" s="14"/>
      <c r="E7" s="14"/>
      <c r="F7" s="14"/>
      <c r="G7" s="14"/>
      <c r="H7" s="14"/>
      <c r="I7" s="216"/>
      <c r="J7" s="225"/>
      <c r="K7" s="225"/>
      <c r="L7" s="225"/>
      <c r="M7" s="225"/>
      <c r="N7" s="225"/>
      <c r="O7" s="216"/>
    </row>
    <row r="8" spans="1:15" x14ac:dyDescent="0.25">
      <c r="F8" s="208"/>
      <c r="G8" s="208"/>
      <c r="H8" s="208"/>
    </row>
    <row r="9" spans="1:15" s="115" customFormat="1" ht="30" x14ac:dyDescent="0.25">
      <c r="A9" s="15"/>
      <c r="B9" s="15"/>
      <c r="C9" s="16"/>
      <c r="D9" s="17"/>
      <c r="E9" s="235" t="s">
        <v>417</v>
      </c>
      <c r="F9" s="236" t="s">
        <v>419</v>
      </c>
      <c r="G9" s="15"/>
      <c r="H9" s="15"/>
      <c r="I9" s="187"/>
      <c r="J9" s="226" t="s">
        <v>432</v>
      </c>
      <c r="K9" s="226" t="s">
        <v>433</v>
      </c>
      <c r="L9" s="226" t="s">
        <v>419</v>
      </c>
      <c r="M9" s="226" t="s">
        <v>431</v>
      </c>
      <c r="N9" s="226" t="s">
        <v>420</v>
      </c>
      <c r="O9" s="215"/>
    </row>
    <row r="10" spans="1:15" s="115" customFormat="1" x14ac:dyDescent="0.25">
      <c r="A10" s="15"/>
      <c r="B10" s="15"/>
      <c r="C10" s="16"/>
      <c r="D10" s="17"/>
      <c r="E10" s="17" t="s">
        <v>418</v>
      </c>
      <c r="F10" s="15">
        <f>MATCH(F9, J9:N9, 0)</f>
        <v>3</v>
      </c>
      <c r="G10" s="15"/>
      <c r="H10" s="15"/>
      <c r="I10" s="187"/>
      <c r="J10" s="227">
        <v>1</v>
      </c>
      <c r="K10" s="227">
        <v>2</v>
      </c>
      <c r="L10" s="227">
        <v>3</v>
      </c>
      <c r="M10" s="227">
        <v>4</v>
      </c>
      <c r="N10" s="227">
        <v>5</v>
      </c>
      <c r="O10" s="215"/>
    </row>
    <row r="11" spans="1:15" x14ac:dyDescent="0.25">
      <c r="F11" s="208"/>
      <c r="G11" s="208"/>
      <c r="H11" s="208"/>
    </row>
    <row r="12" spans="1:15" x14ac:dyDescent="0.25">
      <c r="F12" s="208"/>
      <c r="G12" s="208"/>
      <c r="H12" s="208"/>
    </row>
    <row r="13" spans="1:15" x14ac:dyDescent="0.25">
      <c r="A13" s="14" t="s">
        <v>3</v>
      </c>
      <c r="B13" s="14"/>
      <c r="C13" s="14"/>
      <c r="D13" s="14"/>
      <c r="E13" s="14"/>
      <c r="F13" s="14"/>
      <c r="G13" s="14"/>
      <c r="H13" s="14"/>
      <c r="I13" s="216"/>
      <c r="J13" s="225"/>
      <c r="K13" s="225"/>
      <c r="L13" s="225"/>
      <c r="M13" s="225"/>
      <c r="N13" s="225"/>
      <c r="O13" s="216"/>
    </row>
    <row r="14" spans="1:15" x14ac:dyDescent="0.25">
      <c r="E14" s="8"/>
      <c r="F14" s="8"/>
      <c r="G14" s="8"/>
    </row>
    <row r="15" spans="1:15" s="223" customFormat="1" x14ac:dyDescent="0.25">
      <c r="A15" s="189"/>
      <c r="B15" s="189"/>
      <c r="C15" s="190"/>
      <c r="D15" s="192"/>
      <c r="E15" s="193" t="s">
        <v>4</v>
      </c>
      <c r="F15" s="194">
        <v>42370</v>
      </c>
      <c r="G15" s="193" t="s">
        <v>5</v>
      </c>
      <c r="H15" s="192"/>
      <c r="I15" s="211"/>
      <c r="J15" s="228"/>
      <c r="K15" s="228"/>
      <c r="L15" s="228"/>
      <c r="M15" s="228"/>
      <c r="N15" s="228"/>
      <c r="O15" s="218"/>
    </row>
    <row r="16" spans="1:15" s="223" customFormat="1" x14ac:dyDescent="0.25">
      <c r="A16" s="189"/>
      <c r="B16" s="189"/>
      <c r="C16" s="190"/>
      <c r="D16" s="192"/>
      <c r="E16" s="193" t="s">
        <v>32</v>
      </c>
      <c r="F16" s="194">
        <v>45292</v>
      </c>
      <c r="G16" s="193" t="s">
        <v>5</v>
      </c>
      <c r="H16" s="192"/>
      <c r="I16" s="211"/>
      <c r="J16" s="228"/>
      <c r="K16" s="228"/>
      <c r="L16" s="228"/>
      <c r="M16" s="228"/>
      <c r="N16" s="228"/>
      <c r="O16" s="218"/>
    </row>
    <row r="17" spans="1:15" s="115" customFormat="1" x14ac:dyDescent="0.25">
      <c r="A17" s="15"/>
      <c r="B17" s="15"/>
      <c r="C17" s="16"/>
      <c r="D17" s="17"/>
      <c r="E17" s="18" t="s">
        <v>33</v>
      </c>
      <c r="F17" s="37">
        <v>20</v>
      </c>
      <c r="G17" s="41" t="s">
        <v>6</v>
      </c>
      <c r="H17" s="17"/>
      <c r="I17" s="187"/>
      <c r="J17" s="224"/>
      <c r="K17" s="224"/>
      <c r="L17" s="224"/>
      <c r="M17" s="224"/>
      <c r="N17" s="224"/>
      <c r="O17" s="215"/>
    </row>
    <row r="18" spans="1:15" s="115" customFormat="1" x14ac:dyDescent="0.25">
      <c r="A18" s="15"/>
      <c r="B18" s="15"/>
      <c r="C18" s="16"/>
      <c r="D18" s="17"/>
      <c r="E18" s="40" t="s">
        <v>7</v>
      </c>
      <c r="F18" s="36">
        <v>12</v>
      </c>
      <c r="G18" s="40" t="s">
        <v>8</v>
      </c>
      <c r="H18" s="17"/>
      <c r="I18" s="187"/>
      <c r="J18" s="224"/>
      <c r="K18" s="224"/>
      <c r="L18" s="224"/>
      <c r="M18" s="224"/>
      <c r="N18" s="224"/>
      <c r="O18" s="215"/>
    </row>
    <row r="19" spans="1:15" s="115" customFormat="1" x14ac:dyDescent="0.25">
      <c r="A19" s="15"/>
      <c r="B19" s="15"/>
      <c r="C19" s="16"/>
      <c r="D19" s="17"/>
      <c r="E19" s="40" t="s">
        <v>9</v>
      </c>
      <c r="F19" s="36">
        <v>12</v>
      </c>
      <c r="G19" s="40" t="s">
        <v>10</v>
      </c>
      <c r="H19" s="17"/>
      <c r="I19" s="187"/>
      <c r="J19" s="224"/>
      <c r="K19" s="224"/>
      <c r="L19" s="224"/>
      <c r="M19" s="224"/>
      <c r="N19" s="224"/>
      <c r="O19" s="215"/>
    </row>
    <row r="21" spans="1:15" x14ac:dyDescent="0.25">
      <c r="A21" s="14" t="s">
        <v>234</v>
      </c>
      <c r="B21" s="14"/>
      <c r="C21" s="14"/>
      <c r="D21" s="14"/>
      <c r="E21" s="14"/>
      <c r="F21" s="14"/>
      <c r="G21" s="14"/>
      <c r="H21" s="14"/>
      <c r="I21" s="216"/>
      <c r="J21" s="225"/>
      <c r="K21" s="225"/>
      <c r="L21" s="225"/>
      <c r="M21" s="225"/>
      <c r="N21" s="225"/>
      <c r="O21" s="216"/>
    </row>
    <row r="22" spans="1:15" s="113" customFormat="1" x14ac:dyDescent="0.25">
      <c r="A22" s="110"/>
      <c r="B22" s="110"/>
      <c r="C22" s="111"/>
      <c r="D22" s="112"/>
      <c r="E22" s="112"/>
      <c r="F22" s="112"/>
      <c r="G22" s="112"/>
      <c r="H22" s="112"/>
      <c r="I22" s="212"/>
      <c r="J22" s="229"/>
      <c r="K22" s="229"/>
      <c r="L22" s="229"/>
      <c r="M22" s="229"/>
      <c r="N22" s="229"/>
      <c r="O22" s="219"/>
    </row>
    <row r="23" spans="1:15" x14ac:dyDescent="0.25">
      <c r="A23"/>
      <c r="B23" s="15" t="s">
        <v>71</v>
      </c>
      <c r="C23" s="16"/>
      <c r="D23"/>
    </row>
    <row r="24" spans="1:15" s="178" customFormat="1" x14ac:dyDescent="0.25">
      <c r="A24" s="45"/>
      <c r="B24" s="119"/>
      <c r="C24" s="120"/>
      <c r="D24" s="45"/>
      <c r="E24" s="45" t="s">
        <v>37</v>
      </c>
      <c r="F24" s="184">
        <f>765/60</f>
        <v>12.75</v>
      </c>
      <c r="G24" s="45" t="s">
        <v>38</v>
      </c>
      <c r="H24" s="65" t="s">
        <v>114</v>
      </c>
      <c r="I24" s="121"/>
      <c r="J24" s="230"/>
      <c r="K24" s="230"/>
      <c r="L24" s="230"/>
      <c r="M24" s="230"/>
      <c r="N24" s="230"/>
      <c r="O24" s="220"/>
    </row>
    <row r="25" spans="1:15" s="178" customFormat="1" x14ac:dyDescent="0.25">
      <c r="A25" s="45"/>
      <c r="B25" s="119"/>
      <c r="C25" s="120"/>
      <c r="D25" s="45"/>
      <c r="E25" s="45" t="s">
        <v>39</v>
      </c>
      <c r="F25" s="184">
        <f>125/60</f>
        <v>2.0833333333333335</v>
      </c>
      <c r="G25" s="45" t="s">
        <v>38</v>
      </c>
      <c r="H25" s="65" t="s">
        <v>114</v>
      </c>
      <c r="I25" s="121"/>
      <c r="J25" s="230"/>
      <c r="K25" s="230"/>
      <c r="L25" s="230"/>
      <c r="M25" s="230"/>
      <c r="N25" s="230"/>
      <c r="O25" s="220"/>
    </row>
    <row r="26" spans="1:15" x14ac:dyDescent="0.25">
      <c r="A26" s="115"/>
      <c r="B26" s="116"/>
      <c r="C26" s="117"/>
      <c r="D26" s="115"/>
      <c r="E26" s="115"/>
      <c r="F26" s="118"/>
      <c r="G26" s="115"/>
      <c r="H26" s="13"/>
      <c r="J26" s="231"/>
      <c r="K26" s="231"/>
      <c r="L26" s="231"/>
      <c r="M26" s="231"/>
      <c r="N26" s="231"/>
    </row>
    <row r="27" spans="1:15" x14ac:dyDescent="0.25">
      <c r="A27"/>
      <c r="B27" s="15" t="s">
        <v>72</v>
      </c>
      <c r="C27" s="16"/>
      <c r="D27"/>
      <c r="E27"/>
      <c r="F27" s="118"/>
      <c r="G27"/>
    </row>
    <row r="28" spans="1:15" s="178" customFormat="1" x14ac:dyDescent="0.25">
      <c r="A28" s="45"/>
      <c r="B28" s="119"/>
      <c r="C28" s="120"/>
      <c r="D28" s="45"/>
      <c r="E28" s="45" t="s">
        <v>40</v>
      </c>
      <c r="F28" s="184">
        <f>284/60</f>
        <v>4.7333333333333334</v>
      </c>
      <c r="G28" s="45" t="s">
        <v>38</v>
      </c>
      <c r="H28" s="65" t="s">
        <v>114</v>
      </c>
      <c r="I28" s="121"/>
      <c r="J28" s="230"/>
      <c r="K28" s="230"/>
      <c r="L28" s="230"/>
      <c r="M28" s="230"/>
      <c r="N28" s="230"/>
      <c r="O28" s="220"/>
    </row>
    <row r="29" spans="1:15" s="178" customFormat="1" x14ac:dyDescent="0.25">
      <c r="A29" s="45"/>
      <c r="B29" s="119"/>
      <c r="C29" s="120"/>
      <c r="D29" s="45"/>
      <c r="E29" s="45" t="s">
        <v>41</v>
      </c>
      <c r="F29" s="184">
        <f>83/40</f>
        <v>2.0750000000000002</v>
      </c>
      <c r="G29" s="45" t="s">
        <v>38</v>
      </c>
      <c r="H29" s="65" t="s">
        <v>114</v>
      </c>
      <c r="I29" s="121"/>
      <c r="J29" s="230"/>
      <c r="K29" s="230"/>
      <c r="L29" s="230"/>
      <c r="M29" s="230"/>
      <c r="N29" s="230"/>
      <c r="O29" s="220"/>
    </row>
    <row r="30" spans="1:15" x14ac:dyDescent="0.25">
      <c r="A30" s="115"/>
      <c r="B30" s="116"/>
      <c r="C30" s="117"/>
      <c r="D30" s="115"/>
      <c r="E30" s="115"/>
      <c r="F30" s="118"/>
      <c r="G30" s="115"/>
      <c r="H30" s="13"/>
      <c r="J30" s="231"/>
      <c r="K30" s="231"/>
      <c r="L30" s="231"/>
      <c r="M30" s="231"/>
      <c r="N30" s="231"/>
    </row>
    <row r="31" spans="1:15" x14ac:dyDescent="0.25">
      <c r="A31"/>
      <c r="B31" s="15" t="s">
        <v>73</v>
      </c>
      <c r="C31" s="16"/>
      <c r="D31"/>
    </row>
    <row r="32" spans="1:15" s="178" customFormat="1" x14ac:dyDescent="0.25">
      <c r="A32" s="45"/>
      <c r="B32" s="119"/>
      <c r="C32" s="120"/>
      <c r="D32" s="45"/>
      <c r="E32" s="65" t="s">
        <v>69</v>
      </c>
      <c r="F32" s="167">
        <v>0.25</v>
      </c>
      <c r="G32" s="65" t="s">
        <v>38</v>
      </c>
      <c r="H32" s="65" t="s">
        <v>409</v>
      </c>
      <c r="I32" s="121"/>
      <c r="J32" s="230"/>
      <c r="K32" s="230"/>
      <c r="L32" s="230"/>
      <c r="M32" s="230"/>
      <c r="N32" s="230"/>
      <c r="O32" s="220"/>
    </row>
    <row r="33" spans="1:15" x14ac:dyDescent="0.25">
      <c r="A33"/>
      <c r="B33" s="15"/>
      <c r="C33" s="16"/>
      <c r="D33"/>
    </row>
    <row r="34" spans="1:15" x14ac:dyDescent="0.25">
      <c r="A34"/>
      <c r="B34" s="15"/>
      <c r="C34" s="16"/>
      <c r="D34"/>
    </row>
    <row r="35" spans="1:15" x14ac:dyDescent="0.25">
      <c r="A35" s="14" t="s">
        <v>421</v>
      </c>
      <c r="B35" s="14"/>
      <c r="C35" s="14"/>
      <c r="D35" s="14"/>
      <c r="E35" s="14"/>
      <c r="F35" s="14"/>
      <c r="G35" s="14"/>
      <c r="H35" s="14"/>
      <c r="I35" s="216"/>
      <c r="J35" s="225"/>
      <c r="K35" s="225"/>
      <c r="L35" s="225"/>
      <c r="M35" s="225"/>
      <c r="N35" s="225"/>
      <c r="O35" s="216"/>
    </row>
    <row r="36" spans="1:15" x14ac:dyDescent="0.25">
      <c r="A36"/>
      <c r="B36" s="15"/>
      <c r="C36" s="16"/>
      <c r="D36"/>
    </row>
    <row r="37" spans="1:15" x14ac:dyDescent="0.25">
      <c r="A37"/>
      <c r="B37" s="15"/>
      <c r="C37" s="16"/>
      <c r="D37"/>
      <c r="E37" s="4" t="s">
        <v>467</v>
      </c>
      <c r="F37" s="75">
        <f t="shared" ref="F37" si="0">INDEX(J37:N37, , $F$10)</f>
        <v>21162</v>
      </c>
      <c r="G37" s="4" t="s">
        <v>468</v>
      </c>
      <c r="H37" s="4" t="s">
        <v>529</v>
      </c>
      <c r="J37" s="243"/>
      <c r="K37" s="243"/>
      <c r="L37" s="243">
        <v>21162</v>
      </c>
      <c r="M37" s="243"/>
      <c r="N37" s="243"/>
    </row>
    <row r="38" spans="1:15" x14ac:dyDescent="0.25">
      <c r="A38"/>
      <c r="B38" s="15"/>
      <c r="C38" s="16"/>
      <c r="D38"/>
      <c r="E38" s="4" t="s">
        <v>469</v>
      </c>
      <c r="F38" s="75">
        <f t="shared" ref="F38:F39" si="1">INDEX(J38:N38, , $F$10)</f>
        <v>18536</v>
      </c>
      <c r="G38" s="4" t="s">
        <v>468</v>
      </c>
      <c r="H38" s="4" t="s">
        <v>529</v>
      </c>
      <c r="J38" s="243"/>
      <c r="K38" s="243"/>
      <c r="L38" s="243">
        <v>18536</v>
      </c>
      <c r="M38" s="243"/>
      <c r="N38" s="243"/>
    </row>
    <row r="39" spans="1:15" x14ac:dyDescent="0.25">
      <c r="A39"/>
      <c r="B39" s="15"/>
      <c r="C39" s="16"/>
      <c r="D39"/>
      <c r="E39" s="4" t="s">
        <v>470</v>
      </c>
      <c r="F39" s="75">
        <f t="shared" si="1"/>
        <v>2149</v>
      </c>
      <c r="G39" s="4" t="s">
        <v>38</v>
      </c>
      <c r="H39" s="4" t="s">
        <v>529</v>
      </c>
      <c r="J39" s="243"/>
      <c r="K39" s="243"/>
      <c r="L39" s="243">
        <v>2149</v>
      </c>
      <c r="M39" s="243"/>
      <c r="N39" s="243"/>
    </row>
    <row r="40" spans="1:15" x14ac:dyDescent="0.25">
      <c r="A40"/>
      <c r="B40" s="15"/>
      <c r="C40" s="16"/>
      <c r="D40"/>
      <c r="E40" s="4" t="s">
        <v>471</v>
      </c>
      <c r="F40" s="75">
        <f t="shared" ref="F40:F41" si="2">INDEX(J40:N40, , $F$10)</f>
        <v>5033</v>
      </c>
      <c r="G40" s="4" t="s">
        <v>38</v>
      </c>
      <c r="H40" s="4" t="s">
        <v>529</v>
      </c>
      <c r="J40" s="243"/>
      <c r="K40" s="243"/>
      <c r="L40" s="243">
        <v>5033</v>
      </c>
      <c r="M40" s="243"/>
      <c r="N40" s="243"/>
    </row>
    <row r="41" spans="1:15" x14ac:dyDescent="0.25">
      <c r="A41"/>
      <c r="B41" s="15"/>
      <c r="C41" s="16"/>
      <c r="D41"/>
      <c r="E41" s="4" t="s">
        <v>493</v>
      </c>
      <c r="F41" s="75">
        <f t="shared" si="2"/>
        <v>1445</v>
      </c>
      <c r="G41" s="4" t="s">
        <v>38</v>
      </c>
      <c r="H41" s="4" t="s">
        <v>529</v>
      </c>
      <c r="J41" s="243"/>
      <c r="K41" s="243"/>
      <c r="L41" s="243">
        <v>1445</v>
      </c>
      <c r="M41" s="243"/>
      <c r="N41" s="243"/>
    </row>
    <row r="42" spans="1:15" x14ac:dyDescent="0.25">
      <c r="A42"/>
      <c r="B42" s="15"/>
      <c r="C42" s="16"/>
      <c r="D42"/>
      <c r="E42" s="4" t="s">
        <v>494</v>
      </c>
      <c r="F42" s="75">
        <f t="shared" ref="F42" si="3">INDEX(J42:N42, , $F$10)</f>
        <v>4423</v>
      </c>
      <c r="G42" s="4" t="s">
        <v>38</v>
      </c>
      <c r="H42" s="4" t="s">
        <v>529</v>
      </c>
      <c r="J42" s="243"/>
      <c r="K42" s="243"/>
      <c r="L42" s="243">
        <v>4423</v>
      </c>
      <c r="M42" s="243"/>
      <c r="N42" s="243"/>
    </row>
    <row r="43" spans="1:15" x14ac:dyDescent="0.25">
      <c r="A43"/>
      <c r="B43" s="15"/>
      <c r="C43" s="16"/>
      <c r="D43"/>
    </row>
    <row r="44" spans="1:15" x14ac:dyDescent="0.25">
      <c r="A44"/>
      <c r="B44" s="15"/>
      <c r="C44" s="16"/>
      <c r="D44"/>
      <c r="E44" s="4" t="s">
        <v>472</v>
      </c>
      <c r="F44" s="75">
        <f t="shared" ref="F44:F49" si="4">INDEX(J44:N44, , $F$10)</f>
        <v>23536</v>
      </c>
      <c r="G44" s="4" t="s">
        <v>468</v>
      </c>
      <c r="H44" s="4" t="s">
        <v>529</v>
      </c>
      <c r="J44" s="243"/>
      <c r="K44" s="243"/>
      <c r="L44" s="243">
        <v>23536</v>
      </c>
      <c r="M44" s="243"/>
      <c r="N44" s="243"/>
    </row>
    <row r="45" spans="1:15" x14ac:dyDescent="0.25">
      <c r="A45"/>
      <c r="B45" s="15"/>
      <c r="C45" s="16"/>
      <c r="D45"/>
      <c r="E45" s="4" t="s">
        <v>473</v>
      </c>
      <c r="F45" s="75">
        <f t="shared" si="4"/>
        <v>18631</v>
      </c>
      <c r="G45" s="4" t="s">
        <v>468</v>
      </c>
      <c r="H45" s="4" t="s">
        <v>529</v>
      </c>
      <c r="J45" s="243"/>
      <c r="K45" s="243"/>
      <c r="L45" s="243">
        <v>18631</v>
      </c>
      <c r="M45" s="243"/>
      <c r="N45" s="243"/>
    </row>
    <row r="46" spans="1:15" x14ac:dyDescent="0.25">
      <c r="A46"/>
      <c r="B46" s="15"/>
      <c r="C46" s="16"/>
      <c r="D46"/>
      <c r="E46" s="4" t="s">
        <v>474</v>
      </c>
      <c r="F46" s="75">
        <f t="shared" si="4"/>
        <v>3164</v>
      </c>
      <c r="G46" s="4" t="s">
        <v>38</v>
      </c>
      <c r="H46" s="4" t="s">
        <v>529</v>
      </c>
      <c r="J46" s="243"/>
      <c r="K46" s="243"/>
      <c r="L46" s="243">
        <v>3164</v>
      </c>
      <c r="M46" s="243"/>
      <c r="N46" s="243"/>
    </row>
    <row r="47" spans="1:15" x14ac:dyDescent="0.25">
      <c r="A47"/>
      <c r="B47" s="15"/>
      <c r="C47" s="16"/>
      <c r="D47"/>
      <c r="E47" s="4" t="s">
        <v>475</v>
      </c>
      <c r="F47" s="75">
        <f t="shared" si="4"/>
        <v>7486</v>
      </c>
      <c r="G47" s="4" t="s">
        <v>38</v>
      </c>
      <c r="H47" s="4" t="s">
        <v>529</v>
      </c>
      <c r="J47" s="243"/>
      <c r="K47" s="243"/>
      <c r="L47" s="243">
        <v>7486</v>
      </c>
      <c r="M47" s="243"/>
      <c r="N47" s="243"/>
    </row>
    <row r="48" spans="1:15" x14ac:dyDescent="0.25">
      <c r="A48"/>
      <c r="B48" s="15"/>
      <c r="C48" s="16"/>
      <c r="D48"/>
      <c r="E48" s="4" t="s">
        <v>495</v>
      </c>
      <c r="F48" s="75">
        <f t="shared" si="4"/>
        <v>2388</v>
      </c>
      <c r="G48" s="4" t="s">
        <v>38</v>
      </c>
      <c r="H48" s="4" t="s">
        <v>529</v>
      </c>
      <c r="J48" s="243"/>
      <c r="K48" s="243"/>
      <c r="L48" s="243">
        <v>2388</v>
      </c>
      <c r="M48" s="243"/>
      <c r="N48" s="243"/>
    </row>
    <row r="49" spans="1:14" x14ac:dyDescent="0.25">
      <c r="A49"/>
      <c r="B49" s="15"/>
      <c r="C49" s="16"/>
      <c r="D49"/>
      <c r="E49" s="4" t="s">
        <v>496</v>
      </c>
      <c r="F49" s="75">
        <f t="shared" si="4"/>
        <v>6879</v>
      </c>
      <c r="G49" s="4" t="s">
        <v>38</v>
      </c>
      <c r="H49" s="4" t="s">
        <v>529</v>
      </c>
      <c r="J49" s="243"/>
      <c r="K49" s="243"/>
      <c r="L49" s="243">
        <v>6879</v>
      </c>
      <c r="M49" s="243"/>
      <c r="N49" s="243"/>
    </row>
    <row r="50" spans="1:14" x14ac:dyDescent="0.25">
      <c r="A50"/>
      <c r="B50" s="15"/>
      <c r="C50" s="16"/>
      <c r="D50"/>
    </row>
    <row r="51" spans="1:14" x14ac:dyDescent="0.25">
      <c r="A51"/>
      <c r="B51" s="15"/>
      <c r="C51" s="16"/>
      <c r="D51"/>
    </row>
    <row r="52" spans="1:14" x14ac:dyDescent="0.25">
      <c r="A52"/>
      <c r="B52" s="15"/>
      <c r="C52" s="16"/>
      <c r="D52"/>
      <c r="E52" s="4" t="s">
        <v>476</v>
      </c>
      <c r="F52" s="75">
        <f t="shared" ref="F52:F57" si="5">INDEX(J52:N52, , $F$10)</f>
        <v>23459</v>
      </c>
      <c r="G52" s="4" t="s">
        <v>468</v>
      </c>
      <c r="H52" s="4" t="s">
        <v>529</v>
      </c>
      <c r="J52" s="243"/>
      <c r="K52" s="243"/>
      <c r="L52" s="243">
        <v>23459</v>
      </c>
      <c r="M52" s="243"/>
      <c r="N52" s="243"/>
    </row>
    <row r="53" spans="1:14" x14ac:dyDescent="0.25">
      <c r="A53"/>
      <c r="B53" s="15"/>
      <c r="C53" s="16"/>
      <c r="D53"/>
      <c r="E53" s="4" t="s">
        <v>477</v>
      </c>
      <c r="F53" s="75">
        <f t="shared" si="5"/>
        <v>24209</v>
      </c>
      <c r="G53" s="4" t="s">
        <v>468</v>
      </c>
      <c r="H53" s="4" t="s">
        <v>529</v>
      </c>
      <c r="J53" s="243"/>
      <c r="K53" s="243"/>
      <c r="L53" s="243">
        <v>24209</v>
      </c>
      <c r="M53" s="243"/>
      <c r="N53" s="243"/>
    </row>
    <row r="54" spans="1:14" x14ac:dyDescent="0.25">
      <c r="A54"/>
      <c r="B54" s="15"/>
      <c r="C54" s="16"/>
      <c r="D54"/>
      <c r="E54" s="4" t="s">
        <v>478</v>
      </c>
      <c r="F54" s="75">
        <f t="shared" si="5"/>
        <v>1792</v>
      </c>
      <c r="G54" s="4" t="s">
        <v>38</v>
      </c>
      <c r="H54" s="4" t="s">
        <v>529</v>
      </c>
      <c r="J54" s="243"/>
      <c r="K54" s="243"/>
      <c r="L54" s="243">
        <v>1792</v>
      </c>
      <c r="M54" s="243"/>
      <c r="N54" s="243"/>
    </row>
    <row r="55" spans="1:14" x14ac:dyDescent="0.25">
      <c r="A55"/>
      <c r="B55" s="15"/>
      <c r="C55" s="16"/>
      <c r="D55"/>
      <c r="E55" s="4" t="s">
        <v>479</v>
      </c>
      <c r="F55" s="75">
        <f t="shared" si="5"/>
        <v>1964</v>
      </c>
      <c r="G55" s="4" t="s">
        <v>38</v>
      </c>
      <c r="H55" s="4" t="s">
        <v>529</v>
      </c>
      <c r="J55" s="243"/>
      <c r="K55" s="243"/>
      <c r="L55" s="243">
        <v>1964</v>
      </c>
      <c r="M55" s="243"/>
      <c r="N55" s="243"/>
    </row>
    <row r="56" spans="1:14" x14ac:dyDescent="0.25">
      <c r="A56"/>
      <c r="B56" s="15"/>
      <c r="C56" s="16"/>
      <c r="D56"/>
      <c r="E56" s="4" t="s">
        <v>497</v>
      </c>
      <c r="F56" s="75">
        <f t="shared" si="5"/>
        <v>1009</v>
      </c>
      <c r="G56" s="4" t="s">
        <v>38</v>
      </c>
      <c r="H56" s="4" t="s">
        <v>529</v>
      </c>
      <c r="J56" s="243"/>
      <c r="K56" s="243"/>
      <c r="L56" s="243">
        <v>1009</v>
      </c>
      <c r="M56" s="243"/>
      <c r="N56" s="243"/>
    </row>
    <row r="57" spans="1:14" x14ac:dyDescent="0.25">
      <c r="A57"/>
      <c r="B57" s="15"/>
      <c r="C57" s="16"/>
      <c r="D57"/>
      <c r="E57" s="4" t="s">
        <v>498</v>
      </c>
      <c r="F57" s="75">
        <f t="shared" si="5"/>
        <v>1155</v>
      </c>
      <c r="G57" s="4" t="s">
        <v>38</v>
      </c>
      <c r="H57" s="4" t="s">
        <v>529</v>
      </c>
      <c r="J57" s="243"/>
      <c r="K57" s="243"/>
      <c r="L57" s="243">
        <v>1155</v>
      </c>
      <c r="M57" s="243"/>
      <c r="N57" s="243"/>
    </row>
    <row r="58" spans="1:14" x14ac:dyDescent="0.25">
      <c r="A58"/>
      <c r="B58" s="15"/>
      <c r="C58" s="16"/>
      <c r="D58"/>
    </row>
    <row r="59" spans="1:14" x14ac:dyDescent="0.25">
      <c r="A59"/>
      <c r="B59" s="15"/>
      <c r="C59" s="16"/>
      <c r="D59"/>
      <c r="E59" s="4" t="s">
        <v>480</v>
      </c>
      <c r="F59" s="75">
        <f t="shared" ref="F59:F64" si="6">INDEX(J59:N59, , $F$10)</f>
        <v>23364</v>
      </c>
      <c r="G59" s="4" t="s">
        <v>468</v>
      </c>
      <c r="H59" s="4" t="s">
        <v>529</v>
      </c>
      <c r="J59" s="243"/>
      <c r="K59" s="243"/>
      <c r="L59" s="243">
        <v>23364</v>
      </c>
      <c r="M59" s="243"/>
      <c r="N59" s="243"/>
    </row>
    <row r="60" spans="1:14" x14ac:dyDescent="0.25">
      <c r="A60"/>
      <c r="B60" s="15"/>
      <c r="C60" s="16"/>
      <c r="D60"/>
      <c r="E60" s="4" t="s">
        <v>481</v>
      </c>
      <c r="F60" s="75">
        <f t="shared" si="6"/>
        <v>23563</v>
      </c>
      <c r="G60" s="4" t="s">
        <v>468</v>
      </c>
      <c r="H60" s="4" t="s">
        <v>529</v>
      </c>
      <c r="J60" s="243"/>
      <c r="K60" s="243"/>
      <c r="L60" s="243">
        <v>23563</v>
      </c>
      <c r="M60" s="243"/>
      <c r="N60" s="243"/>
    </row>
    <row r="61" spans="1:14" x14ac:dyDescent="0.25">
      <c r="A61"/>
      <c r="B61" s="15"/>
      <c r="C61" s="16"/>
      <c r="D61"/>
      <c r="E61" s="4" t="s">
        <v>482</v>
      </c>
      <c r="F61" s="75">
        <f t="shared" si="6"/>
        <v>3164</v>
      </c>
      <c r="G61" s="4" t="s">
        <v>38</v>
      </c>
      <c r="H61" s="4" t="s">
        <v>529</v>
      </c>
      <c r="J61" s="243"/>
      <c r="K61" s="243"/>
      <c r="L61" s="243">
        <v>3164</v>
      </c>
      <c r="M61" s="243"/>
      <c r="N61" s="243"/>
    </row>
    <row r="62" spans="1:14" x14ac:dyDescent="0.25">
      <c r="A62"/>
      <c r="B62" s="15"/>
      <c r="C62" s="16"/>
      <c r="D62"/>
      <c r="E62" s="4" t="s">
        <v>483</v>
      </c>
      <c r="F62" s="75">
        <f t="shared" si="6"/>
        <v>2590</v>
      </c>
      <c r="G62" s="4" t="s">
        <v>38</v>
      </c>
      <c r="H62" s="4" t="s">
        <v>529</v>
      </c>
      <c r="J62" s="243"/>
      <c r="K62" s="243"/>
      <c r="L62" s="243">
        <v>2590</v>
      </c>
      <c r="M62" s="243"/>
      <c r="N62" s="243"/>
    </row>
    <row r="63" spans="1:14" x14ac:dyDescent="0.25">
      <c r="A63"/>
      <c r="B63" s="15"/>
      <c r="C63" s="16"/>
      <c r="D63"/>
      <c r="E63" s="4" t="s">
        <v>499</v>
      </c>
      <c r="F63" s="75">
        <f t="shared" si="6"/>
        <v>2388</v>
      </c>
      <c r="G63" s="4" t="s">
        <v>38</v>
      </c>
      <c r="H63" s="4" t="s">
        <v>529</v>
      </c>
      <c r="J63" s="243"/>
      <c r="K63" s="243"/>
      <c r="L63" s="243">
        <v>2388</v>
      </c>
      <c r="M63" s="243"/>
      <c r="N63" s="243"/>
    </row>
    <row r="64" spans="1:14" x14ac:dyDescent="0.25">
      <c r="A64"/>
      <c r="B64" s="15"/>
      <c r="C64" s="16"/>
      <c r="D64"/>
      <c r="E64" s="4" t="s">
        <v>500</v>
      </c>
      <c r="F64" s="75">
        <f t="shared" si="6"/>
        <v>1806</v>
      </c>
      <c r="G64" s="4" t="s">
        <v>38</v>
      </c>
      <c r="H64" s="4" t="s">
        <v>529</v>
      </c>
      <c r="J64" s="243"/>
      <c r="K64" s="243"/>
      <c r="L64" s="243">
        <v>1806</v>
      </c>
      <c r="M64" s="243"/>
      <c r="N64" s="243"/>
    </row>
    <row r="65" spans="1:15" x14ac:dyDescent="0.25">
      <c r="A65"/>
      <c r="B65" s="15"/>
      <c r="C65" s="16"/>
      <c r="D65"/>
    </row>
    <row r="66" spans="1:15" x14ac:dyDescent="0.25">
      <c r="A66"/>
      <c r="B66" s="15"/>
      <c r="C66" s="16"/>
      <c r="D66"/>
    </row>
    <row r="67" spans="1:15" x14ac:dyDescent="0.25">
      <c r="A67"/>
      <c r="B67" s="15"/>
      <c r="C67" s="16"/>
      <c r="D67"/>
    </row>
    <row r="68" spans="1:15" x14ac:dyDescent="0.25">
      <c r="A68" s="14" t="s">
        <v>393</v>
      </c>
      <c r="B68" s="14"/>
      <c r="C68" s="14"/>
      <c r="D68" s="14"/>
      <c r="E68" s="14"/>
      <c r="F68" s="14"/>
      <c r="G68" s="14"/>
      <c r="H68" s="14"/>
      <c r="I68" s="216"/>
      <c r="J68" s="225"/>
      <c r="K68" s="225"/>
      <c r="L68" s="225"/>
      <c r="M68" s="225"/>
      <c r="N68" s="225"/>
      <c r="O68" s="216"/>
    </row>
    <row r="69" spans="1:15" x14ac:dyDescent="0.25">
      <c r="A69"/>
      <c r="B69" s="15"/>
      <c r="C69" s="16"/>
      <c r="D69"/>
    </row>
    <row r="70" spans="1:15" s="178" customFormat="1" x14ac:dyDescent="0.25">
      <c r="A70" s="45"/>
      <c r="B70" s="119"/>
      <c r="C70" s="120"/>
      <c r="D70" s="45"/>
      <c r="E70" s="65" t="s">
        <v>81</v>
      </c>
      <c r="F70" s="167">
        <v>1.1499999999999999</v>
      </c>
      <c r="G70" s="65" t="s">
        <v>82</v>
      </c>
      <c r="H70" s="250" t="s">
        <v>543</v>
      </c>
      <c r="I70" s="121"/>
      <c r="J70" s="230"/>
      <c r="K70" s="230"/>
      <c r="L70" s="230"/>
      <c r="M70" s="230"/>
      <c r="N70" s="230"/>
      <c r="O70" s="220"/>
    </row>
    <row r="71" spans="1:15" s="178" customFormat="1" x14ac:dyDescent="0.25">
      <c r="A71" s="45"/>
      <c r="B71" s="119"/>
      <c r="C71" s="120"/>
      <c r="D71" s="45"/>
      <c r="E71" s="130" t="s">
        <v>85</v>
      </c>
      <c r="F71" s="167">
        <v>14.8</v>
      </c>
      <c r="G71" s="130" t="s">
        <v>83</v>
      </c>
      <c r="H71" s="130" t="s">
        <v>531</v>
      </c>
      <c r="I71" s="213"/>
      <c r="J71" s="230"/>
      <c r="K71" s="230"/>
      <c r="L71" s="230"/>
      <c r="M71" s="230"/>
      <c r="N71" s="230"/>
      <c r="O71" s="220"/>
    </row>
    <row r="72" spans="1:15" s="178" customFormat="1" x14ac:dyDescent="0.25">
      <c r="A72" s="45"/>
      <c r="B72" s="119"/>
      <c r="C72" s="120"/>
      <c r="D72" s="45"/>
      <c r="E72" s="65" t="s">
        <v>86</v>
      </c>
      <c r="F72" s="169">
        <v>1</v>
      </c>
      <c r="G72" s="65" t="s">
        <v>82</v>
      </c>
      <c r="H72" s="65" t="s">
        <v>531</v>
      </c>
      <c r="I72" s="121"/>
      <c r="J72" s="230"/>
      <c r="K72" s="230"/>
      <c r="L72" s="230"/>
      <c r="M72" s="230"/>
      <c r="N72" s="230"/>
      <c r="O72" s="220"/>
    </row>
    <row r="73" spans="1:15" s="178" customFormat="1" x14ac:dyDescent="0.25">
      <c r="A73" s="45"/>
      <c r="B73" s="119"/>
      <c r="C73" s="120"/>
      <c r="D73" s="45"/>
      <c r="E73" s="130" t="s">
        <v>88</v>
      </c>
      <c r="F73" s="167">
        <v>28.6</v>
      </c>
      <c r="G73" s="130" t="s">
        <v>83</v>
      </c>
      <c r="H73" s="130" t="s">
        <v>531</v>
      </c>
      <c r="I73" s="213"/>
      <c r="J73" s="230"/>
      <c r="K73" s="230"/>
      <c r="L73" s="230"/>
      <c r="M73" s="230"/>
      <c r="N73" s="230"/>
      <c r="O73" s="220"/>
    </row>
    <row r="74" spans="1:15" s="178" customFormat="1" x14ac:dyDescent="0.25">
      <c r="A74" s="45"/>
      <c r="B74" s="119"/>
      <c r="C74" s="120"/>
      <c r="D74" s="45"/>
      <c r="E74" s="65" t="s">
        <v>412</v>
      </c>
      <c r="F74" s="169">
        <v>30</v>
      </c>
      <c r="G74" s="130" t="s">
        <v>83</v>
      </c>
      <c r="H74" s="130" t="s">
        <v>531</v>
      </c>
      <c r="I74" s="121"/>
      <c r="J74" s="230"/>
      <c r="K74" s="230"/>
      <c r="L74" s="230"/>
      <c r="M74" s="230"/>
      <c r="N74" s="230"/>
      <c r="O74" s="220"/>
    </row>
    <row r="75" spans="1:15" x14ac:dyDescent="0.25">
      <c r="A75"/>
      <c r="B75" s="15"/>
      <c r="C75" s="16"/>
      <c r="D75"/>
      <c r="H75" s="60"/>
    </row>
    <row r="76" spans="1:15" s="177" customFormat="1" x14ac:dyDescent="0.25">
      <c r="A76" s="114"/>
      <c r="B76" s="15"/>
      <c r="C76" s="16"/>
      <c r="D76" s="114"/>
      <c r="E76" s="17" t="s">
        <v>89</v>
      </c>
      <c r="F76" s="75">
        <v>2</v>
      </c>
      <c r="G76" s="17" t="s">
        <v>91</v>
      </c>
      <c r="H76" s="40" t="s">
        <v>87</v>
      </c>
      <c r="I76" s="187"/>
      <c r="J76" s="232"/>
      <c r="K76" s="232"/>
      <c r="L76" s="232"/>
      <c r="M76" s="232"/>
      <c r="N76" s="232"/>
      <c r="O76" s="221"/>
    </row>
    <row r="77" spans="1:15" s="178" customFormat="1" x14ac:dyDescent="0.25">
      <c r="A77" s="45"/>
      <c r="B77" s="119"/>
      <c r="C77" s="120"/>
      <c r="D77" s="45"/>
      <c r="E77" s="45" t="s">
        <v>90</v>
      </c>
      <c r="F77" s="169">
        <v>44.9</v>
      </c>
      <c r="G77" s="65" t="s">
        <v>83</v>
      </c>
      <c r="H77" s="73" t="s">
        <v>87</v>
      </c>
      <c r="I77" s="121"/>
      <c r="J77" s="230"/>
      <c r="K77" s="230"/>
      <c r="L77" s="230"/>
      <c r="M77" s="230"/>
      <c r="N77" s="230"/>
      <c r="O77" s="220"/>
    </row>
    <row r="78" spans="1:15" x14ac:dyDescent="0.25">
      <c r="A78"/>
      <c r="B78" s="15"/>
      <c r="C78" s="16"/>
      <c r="D78"/>
      <c r="E78" s="5"/>
      <c r="F78" s="63"/>
      <c r="H78" s="60"/>
    </row>
    <row r="79" spans="1:15" s="115" customFormat="1" x14ac:dyDescent="0.25">
      <c r="A79"/>
      <c r="B79" s="15"/>
      <c r="C79" s="16"/>
      <c r="D79"/>
      <c r="E79" s="17" t="s">
        <v>92</v>
      </c>
      <c r="F79" s="75">
        <v>1800</v>
      </c>
      <c r="G79" s="17" t="s">
        <v>94</v>
      </c>
      <c r="H79" s="17" t="s">
        <v>173</v>
      </c>
      <c r="I79" s="187"/>
      <c r="J79" s="224"/>
      <c r="K79" s="224"/>
      <c r="L79" s="224"/>
      <c r="M79" s="224"/>
      <c r="N79" s="224"/>
      <c r="O79" s="215"/>
    </row>
    <row r="80" spans="1:15" s="115" customFormat="1" x14ac:dyDescent="0.25">
      <c r="A80"/>
      <c r="B80" s="15"/>
      <c r="C80" s="16"/>
      <c r="D80"/>
      <c r="E80" s="40" t="s">
        <v>95</v>
      </c>
      <c r="F80" s="75">
        <v>20</v>
      </c>
      <c r="G80" s="17" t="s">
        <v>97</v>
      </c>
      <c r="H80" s="17" t="s">
        <v>93</v>
      </c>
      <c r="I80" s="187"/>
      <c r="J80" s="224"/>
      <c r="K80" s="224"/>
      <c r="L80" s="224"/>
      <c r="M80" s="224"/>
      <c r="N80" s="224"/>
      <c r="O80" s="215"/>
    </row>
    <row r="81" spans="1:15" s="162" customFormat="1" x14ac:dyDescent="0.25">
      <c r="A81" s="89"/>
      <c r="B81" s="127"/>
      <c r="C81" s="128"/>
      <c r="D81" s="89"/>
      <c r="E81" s="129" t="s">
        <v>96</v>
      </c>
      <c r="F81" s="87">
        <v>4.0000000000000001E-3</v>
      </c>
      <c r="G81" s="129" t="s">
        <v>154</v>
      </c>
      <c r="H81" s="129" t="s">
        <v>98</v>
      </c>
      <c r="I81" s="214"/>
      <c r="J81" s="233"/>
      <c r="K81" s="233"/>
      <c r="L81" s="233"/>
      <c r="M81" s="233"/>
      <c r="N81" s="233"/>
      <c r="O81" s="222"/>
    </row>
    <row r="82" spans="1:15" x14ac:dyDescent="0.25">
      <c r="A82"/>
      <c r="B82" s="15"/>
      <c r="C82" s="16"/>
      <c r="D82"/>
      <c r="E82" s="5"/>
      <c r="H82" s="60"/>
    </row>
    <row r="83" spans="1:15" s="115" customFormat="1" x14ac:dyDescent="0.25">
      <c r="A83"/>
      <c r="B83" s="15"/>
      <c r="C83" s="16"/>
      <c r="D83"/>
      <c r="E83" t="s">
        <v>99</v>
      </c>
      <c r="F83" s="75">
        <v>8523.3994500586305</v>
      </c>
      <c r="G83" s="17" t="s">
        <v>94</v>
      </c>
      <c r="H83" s="17" t="s">
        <v>93</v>
      </c>
      <c r="I83" s="187"/>
      <c r="J83" s="224"/>
      <c r="K83" s="224"/>
      <c r="L83" s="224"/>
      <c r="M83" s="224"/>
      <c r="N83" s="224"/>
      <c r="O83" s="215"/>
    </row>
    <row r="84" spans="1:15" s="178" customFormat="1" x14ac:dyDescent="0.25">
      <c r="A84" s="45"/>
      <c r="B84" s="119"/>
      <c r="C84" s="120"/>
      <c r="D84" s="45"/>
      <c r="E84" s="45" t="s">
        <v>100</v>
      </c>
      <c r="F84" s="167">
        <v>12.51</v>
      </c>
      <c r="G84" s="130" t="s">
        <v>109</v>
      </c>
      <c r="H84" s="130" t="s">
        <v>110</v>
      </c>
      <c r="I84" s="213"/>
      <c r="J84" s="230"/>
      <c r="K84" s="230"/>
      <c r="L84" s="230"/>
      <c r="M84" s="230"/>
      <c r="N84" s="230"/>
      <c r="O84" s="220"/>
    </row>
    <row r="85" spans="1:15" s="115" customFormat="1" x14ac:dyDescent="0.25">
      <c r="A85"/>
      <c r="B85" s="15"/>
      <c r="C85" s="16"/>
      <c r="D85"/>
      <c r="E85" t="s">
        <v>530</v>
      </c>
      <c r="F85" s="75">
        <v>160</v>
      </c>
      <c r="G85" s="17" t="s">
        <v>91</v>
      </c>
      <c r="H85" s="17" t="s">
        <v>111</v>
      </c>
      <c r="I85" s="187"/>
      <c r="J85" s="224"/>
      <c r="K85" s="224"/>
      <c r="L85" s="224"/>
      <c r="M85" s="224"/>
      <c r="N85" s="224"/>
      <c r="O85" s="215"/>
    </row>
    <row r="86" spans="1:15" s="162" customFormat="1" x14ac:dyDescent="0.25">
      <c r="A86" s="89"/>
      <c r="B86" s="127"/>
      <c r="C86" s="128"/>
      <c r="D86" s="89"/>
      <c r="E86" s="89" t="s">
        <v>101</v>
      </c>
      <c r="F86" s="188">
        <v>0.95</v>
      </c>
      <c r="G86" s="129" t="s">
        <v>137</v>
      </c>
      <c r="H86" s="129" t="s">
        <v>111</v>
      </c>
      <c r="I86" s="214"/>
      <c r="J86" s="233"/>
      <c r="K86" s="233"/>
      <c r="L86" s="233"/>
      <c r="M86" s="233"/>
      <c r="N86" s="233"/>
      <c r="O86" s="222"/>
    </row>
    <row r="87" spans="1:15" s="162" customFormat="1" x14ac:dyDescent="0.25">
      <c r="A87" s="89"/>
      <c r="B87" s="127"/>
      <c r="C87" s="128"/>
      <c r="D87" s="89"/>
      <c r="E87" s="89" t="s">
        <v>123</v>
      </c>
      <c r="F87" s="188">
        <f>(44-8)/44</f>
        <v>0.81818181818181823</v>
      </c>
      <c r="G87" s="129" t="s">
        <v>137</v>
      </c>
      <c r="H87" s="129" t="s">
        <v>113</v>
      </c>
      <c r="I87" s="214"/>
      <c r="J87" s="233"/>
      <c r="K87" s="233"/>
      <c r="L87" s="233"/>
      <c r="M87" s="233"/>
      <c r="N87" s="233"/>
      <c r="O87" s="222"/>
    </row>
    <row r="88" spans="1:15" x14ac:dyDescent="0.25">
      <c r="A88"/>
      <c r="B88" s="15"/>
      <c r="C88" s="16"/>
      <c r="D88"/>
      <c r="E88" s="5"/>
    </row>
    <row r="89" spans="1:15" s="115" customFormat="1" x14ac:dyDescent="0.25">
      <c r="A89"/>
      <c r="B89" s="15"/>
      <c r="C89" s="16"/>
      <c r="D89"/>
      <c r="E89" s="18" t="s">
        <v>214</v>
      </c>
      <c r="F89" s="75">
        <v>4410.7441809369002</v>
      </c>
      <c r="G89" s="17" t="s">
        <v>94</v>
      </c>
      <c r="H89" s="17" t="s">
        <v>93</v>
      </c>
      <c r="I89" s="187"/>
      <c r="J89" s="224"/>
      <c r="K89" s="224"/>
      <c r="L89" s="224"/>
      <c r="M89" s="224"/>
      <c r="N89" s="224"/>
      <c r="O89" s="215"/>
    </row>
    <row r="90" spans="1:15" s="178" customFormat="1" x14ac:dyDescent="0.25">
      <c r="A90" s="45"/>
      <c r="B90" s="119"/>
      <c r="C90" s="120"/>
      <c r="D90" s="45"/>
      <c r="E90" s="80" t="s">
        <v>213</v>
      </c>
      <c r="F90" s="166">
        <v>17.559999999999999</v>
      </c>
      <c r="G90" s="130" t="s">
        <v>109</v>
      </c>
      <c r="H90" s="130" t="s">
        <v>110</v>
      </c>
      <c r="I90" s="213"/>
      <c r="J90" s="230"/>
      <c r="K90" s="230"/>
      <c r="L90" s="230"/>
      <c r="M90" s="230"/>
      <c r="N90" s="230"/>
      <c r="O90" s="220"/>
    </row>
    <row r="91" spans="1:15" s="115" customFormat="1" x14ac:dyDescent="0.25">
      <c r="A91"/>
      <c r="B91" s="15"/>
      <c r="C91" s="16"/>
      <c r="D91"/>
      <c r="E91" s="18" t="s">
        <v>215</v>
      </c>
      <c r="F91" s="59">
        <v>160</v>
      </c>
      <c r="G91" s="17" t="s">
        <v>91</v>
      </c>
      <c r="H91" s="17" t="s">
        <v>111</v>
      </c>
      <c r="I91" s="187"/>
      <c r="J91" s="224"/>
      <c r="K91" s="224"/>
      <c r="L91" s="224"/>
      <c r="M91" s="224"/>
      <c r="N91" s="224"/>
      <c r="O91" s="215"/>
    </row>
    <row r="92" spans="1:15" s="162" customFormat="1" x14ac:dyDescent="0.25">
      <c r="A92" s="89"/>
      <c r="B92" s="127"/>
      <c r="C92" s="128"/>
      <c r="D92" s="89"/>
      <c r="E92" s="88" t="s">
        <v>216</v>
      </c>
      <c r="F92" s="157">
        <f>F86*52.1146886888745%</f>
        <v>0.4950895425443077</v>
      </c>
      <c r="G92" s="129" t="s">
        <v>137</v>
      </c>
      <c r="H92" s="129" t="s">
        <v>112</v>
      </c>
      <c r="I92" s="214"/>
      <c r="J92" s="233"/>
      <c r="K92" s="233"/>
      <c r="L92" s="233"/>
      <c r="M92" s="233"/>
      <c r="N92" s="233"/>
      <c r="O92" s="222"/>
    </row>
    <row r="93" spans="1:15" x14ac:dyDescent="0.25">
      <c r="A93"/>
      <c r="B93" s="15"/>
      <c r="C93" s="16"/>
      <c r="D93"/>
      <c r="E93" s="5"/>
    </row>
    <row r="94" spans="1:15" x14ac:dyDescent="0.25">
      <c r="A94"/>
      <c r="B94" s="15"/>
      <c r="C94" s="16" t="s">
        <v>160</v>
      </c>
      <c r="D94"/>
      <c r="E94" s="5"/>
    </row>
    <row r="95" spans="1:15" s="162" customFormat="1" x14ac:dyDescent="0.25">
      <c r="A95" s="89"/>
      <c r="B95" s="127"/>
      <c r="C95" s="128"/>
      <c r="D95" s="89"/>
      <c r="E95" s="89" t="s">
        <v>161</v>
      </c>
      <c r="F95" s="157">
        <v>2.7E-2</v>
      </c>
      <c r="G95" s="129" t="s">
        <v>137</v>
      </c>
      <c r="H95" s="65" t="s">
        <v>409</v>
      </c>
      <c r="I95" s="214"/>
      <c r="J95" s="233"/>
      <c r="K95" s="233"/>
      <c r="L95" s="233"/>
      <c r="M95" s="233"/>
      <c r="N95" s="233"/>
      <c r="O95" s="222"/>
    </row>
    <row r="96" spans="1:15" s="162" customFormat="1" x14ac:dyDescent="0.25">
      <c r="A96" s="89"/>
      <c r="B96" s="127"/>
      <c r="C96" s="128"/>
      <c r="D96" s="89"/>
      <c r="E96" s="89" t="s">
        <v>162</v>
      </c>
      <c r="F96" s="157">
        <v>6.7000000000000002E-3</v>
      </c>
      <c r="G96" s="129" t="s">
        <v>137</v>
      </c>
      <c r="H96" s="65" t="s">
        <v>533</v>
      </c>
      <c r="I96" s="214"/>
      <c r="J96" s="233"/>
      <c r="K96" s="233"/>
      <c r="L96" s="233"/>
      <c r="M96" s="233"/>
      <c r="N96" s="233"/>
      <c r="O96" s="222"/>
    </row>
    <row r="97" spans="1:15" x14ac:dyDescent="0.25">
      <c r="A97"/>
      <c r="B97" s="15"/>
      <c r="C97" s="16"/>
      <c r="D97"/>
      <c r="E97" s="5"/>
    </row>
    <row r="98" spans="1:15" x14ac:dyDescent="0.25">
      <c r="A98"/>
      <c r="B98" s="15"/>
      <c r="C98" s="16" t="s">
        <v>157</v>
      </c>
      <c r="D98"/>
      <c r="E98" s="5"/>
    </row>
    <row r="99" spans="1:15" s="178" customFormat="1" x14ac:dyDescent="0.25">
      <c r="A99" s="45"/>
      <c r="B99" s="119"/>
      <c r="C99" s="120"/>
      <c r="D99" s="45"/>
      <c r="E99" s="45" t="s">
        <v>103</v>
      </c>
      <c r="F99" s="169">
        <v>1.1637931034482758</v>
      </c>
      <c r="G99" s="65" t="s">
        <v>91</v>
      </c>
      <c r="H99" s="65" t="s">
        <v>113</v>
      </c>
      <c r="I99" s="121"/>
      <c r="J99" s="230"/>
      <c r="K99" s="230"/>
      <c r="L99" s="230"/>
      <c r="M99" s="230"/>
      <c r="N99" s="230"/>
      <c r="O99" s="220"/>
    </row>
    <row r="100" spans="1:15" s="115" customFormat="1" x14ac:dyDescent="0.25">
      <c r="A100"/>
      <c r="B100" s="15"/>
      <c r="C100" s="16"/>
      <c r="D100"/>
      <c r="E100" t="s">
        <v>104</v>
      </c>
      <c r="F100" s="75">
        <v>9600000</v>
      </c>
      <c r="G100" s="17" t="s">
        <v>84</v>
      </c>
      <c r="H100" s="130" t="s">
        <v>531</v>
      </c>
      <c r="I100" s="187"/>
      <c r="J100" s="224"/>
      <c r="K100" s="224"/>
      <c r="L100" s="224"/>
      <c r="M100" s="224"/>
      <c r="N100" s="224"/>
      <c r="O100" s="215"/>
    </row>
    <row r="101" spans="1:15" s="178" customFormat="1" x14ac:dyDescent="0.25">
      <c r="A101" s="45"/>
      <c r="B101" s="119"/>
      <c r="C101" s="120"/>
      <c r="D101" s="45"/>
      <c r="E101" s="45" t="s">
        <v>118</v>
      </c>
      <c r="F101" s="169">
        <v>0.57758620689655171</v>
      </c>
      <c r="G101" s="65" t="s">
        <v>91</v>
      </c>
      <c r="H101" s="65" t="s">
        <v>113</v>
      </c>
      <c r="I101" s="121"/>
      <c r="J101" s="230"/>
      <c r="K101" s="230"/>
      <c r="L101" s="230"/>
      <c r="M101" s="230"/>
      <c r="N101" s="230"/>
      <c r="O101" s="220"/>
    </row>
    <row r="102" spans="1:15" s="115" customFormat="1" x14ac:dyDescent="0.25">
      <c r="A102"/>
      <c r="B102" s="15"/>
      <c r="C102" s="16"/>
      <c r="D102"/>
      <c r="E102" t="s">
        <v>534</v>
      </c>
      <c r="F102" s="75">
        <v>174000</v>
      </c>
      <c r="G102" s="17" t="s">
        <v>84</v>
      </c>
      <c r="H102" s="130" t="s">
        <v>531</v>
      </c>
      <c r="I102" s="187"/>
      <c r="J102" s="224"/>
      <c r="K102" s="224"/>
      <c r="L102" s="224"/>
      <c r="M102" s="224"/>
      <c r="N102" s="224"/>
      <c r="O102" s="215"/>
    </row>
    <row r="103" spans="1:15" s="115" customFormat="1" x14ac:dyDescent="0.25">
      <c r="A103"/>
      <c r="B103" s="15"/>
      <c r="C103" s="16"/>
      <c r="D103"/>
      <c r="E103" t="s">
        <v>105</v>
      </c>
      <c r="F103" s="75">
        <v>3344</v>
      </c>
      <c r="G103" s="17" t="s">
        <v>84</v>
      </c>
      <c r="H103" s="17" t="s">
        <v>114</v>
      </c>
      <c r="I103" s="187"/>
      <c r="J103" s="224"/>
      <c r="K103" s="224"/>
      <c r="L103" s="224"/>
      <c r="M103" s="224"/>
      <c r="N103" s="224"/>
      <c r="O103" s="215"/>
    </row>
    <row r="104" spans="1:15" s="115" customFormat="1" x14ac:dyDescent="0.25">
      <c r="A104"/>
      <c r="B104" s="15"/>
      <c r="C104" s="16"/>
      <c r="D104"/>
      <c r="E104" t="s">
        <v>106</v>
      </c>
      <c r="F104" s="75">
        <v>21762</v>
      </c>
      <c r="G104" s="17" t="s">
        <v>84</v>
      </c>
      <c r="H104" s="17" t="s">
        <v>114</v>
      </c>
      <c r="I104" s="187"/>
      <c r="J104" s="224"/>
      <c r="K104" s="224"/>
      <c r="L104" s="224"/>
      <c r="M104" s="224"/>
      <c r="N104" s="224"/>
      <c r="O104" s="215"/>
    </row>
    <row r="105" spans="1:15" s="115" customFormat="1" x14ac:dyDescent="0.25">
      <c r="A105"/>
      <c r="B105" s="15"/>
      <c r="C105" s="16"/>
      <c r="D105"/>
      <c r="E105" t="s">
        <v>107</v>
      </c>
      <c r="F105" s="75">
        <v>8309.4827586206902</v>
      </c>
      <c r="G105" s="17" t="s">
        <v>84</v>
      </c>
      <c r="H105" s="17" t="s">
        <v>115</v>
      </c>
      <c r="I105" s="187"/>
      <c r="J105" s="224"/>
      <c r="K105" s="224"/>
      <c r="L105" s="224"/>
      <c r="M105" s="224"/>
      <c r="N105" s="224"/>
      <c r="O105" s="215"/>
    </row>
    <row r="106" spans="1:15" x14ac:dyDescent="0.25">
      <c r="A106"/>
      <c r="B106" s="15"/>
      <c r="C106" s="16"/>
      <c r="D106"/>
      <c r="E106" s="5"/>
    </row>
    <row r="107" spans="1:15" s="115" customFormat="1" x14ac:dyDescent="0.25">
      <c r="A107"/>
      <c r="B107" s="15"/>
      <c r="C107" s="16"/>
      <c r="D107"/>
      <c r="E107" t="s">
        <v>116</v>
      </c>
      <c r="F107" s="75">
        <v>0</v>
      </c>
      <c r="G107" s="17" t="s">
        <v>91</v>
      </c>
      <c r="H107" s="17" t="s">
        <v>113</v>
      </c>
      <c r="I107" s="187"/>
      <c r="J107" s="224"/>
      <c r="K107" s="224"/>
      <c r="L107" s="224"/>
      <c r="M107" s="224"/>
      <c r="N107" s="224"/>
      <c r="O107" s="215"/>
    </row>
    <row r="108" spans="1:15" s="178" customFormat="1" x14ac:dyDescent="0.25">
      <c r="A108" s="45"/>
      <c r="B108" s="119"/>
      <c r="C108" s="120"/>
      <c r="D108" s="45"/>
      <c r="E108" s="45" t="s">
        <v>117</v>
      </c>
      <c r="F108" s="169">
        <v>2.338709677419355</v>
      </c>
      <c r="G108" s="65" t="s">
        <v>91</v>
      </c>
      <c r="H108" s="65" t="s">
        <v>113</v>
      </c>
      <c r="I108" s="121"/>
      <c r="J108" s="230"/>
      <c r="K108" s="230"/>
      <c r="L108" s="230"/>
      <c r="M108" s="230"/>
      <c r="N108" s="230"/>
      <c r="O108" s="220"/>
    </row>
    <row r="109" spans="1:15" s="115" customFormat="1" x14ac:dyDescent="0.25">
      <c r="A109"/>
      <c r="B109" s="15"/>
      <c r="C109" s="16"/>
      <c r="D109"/>
      <c r="E109" t="s">
        <v>119</v>
      </c>
      <c r="F109" s="75">
        <v>2560</v>
      </c>
      <c r="G109" s="17" t="s">
        <v>84</v>
      </c>
      <c r="H109" s="17" t="s">
        <v>114</v>
      </c>
      <c r="I109" s="187"/>
      <c r="J109" s="224"/>
      <c r="K109" s="224"/>
      <c r="L109" s="224"/>
      <c r="M109" s="224"/>
      <c r="N109" s="224"/>
      <c r="O109" s="215"/>
    </row>
    <row r="110" spans="1:15" s="115" customFormat="1" x14ac:dyDescent="0.25">
      <c r="A110"/>
      <c r="B110" s="15"/>
      <c r="C110" s="16"/>
      <c r="D110"/>
      <c r="E110" t="s">
        <v>120</v>
      </c>
      <c r="F110" s="75">
        <v>12331</v>
      </c>
      <c r="G110" s="17" t="s">
        <v>84</v>
      </c>
      <c r="H110" s="17" t="s">
        <v>114</v>
      </c>
      <c r="I110" s="187"/>
      <c r="J110" s="224"/>
      <c r="K110" s="224"/>
      <c r="L110" s="224"/>
      <c r="M110" s="224"/>
      <c r="N110" s="224"/>
      <c r="O110" s="215"/>
    </row>
    <row r="111" spans="1:15" s="115" customFormat="1" x14ac:dyDescent="0.25">
      <c r="A111"/>
      <c r="B111" s="15"/>
      <c r="C111" s="16"/>
      <c r="D111"/>
      <c r="E111" t="s">
        <v>121</v>
      </c>
      <c r="F111" s="75">
        <v>11758.020161290322</v>
      </c>
      <c r="G111" s="17" t="s">
        <v>84</v>
      </c>
      <c r="H111" s="17" t="s">
        <v>115</v>
      </c>
      <c r="I111" s="187"/>
      <c r="J111" s="224"/>
      <c r="K111" s="224"/>
      <c r="L111" s="224"/>
      <c r="M111" s="224"/>
      <c r="N111" s="224"/>
      <c r="O111" s="215"/>
    </row>
    <row r="112" spans="1:15" x14ac:dyDescent="0.25">
      <c r="A112"/>
      <c r="B112" s="15"/>
      <c r="C112" s="16"/>
      <c r="D112"/>
      <c r="E112" s="5"/>
    </row>
    <row r="113" spans="1:15" s="115" customFormat="1" x14ac:dyDescent="0.25">
      <c r="A113"/>
      <c r="B113" s="15"/>
      <c r="C113" s="16"/>
      <c r="D113"/>
      <c r="E113" t="s">
        <v>122</v>
      </c>
      <c r="F113" s="75">
        <v>0</v>
      </c>
      <c r="G113" s="17" t="s">
        <v>91</v>
      </c>
      <c r="H113" s="17" t="s">
        <v>113</v>
      </c>
      <c r="I113" s="187"/>
      <c r="J113" s="224"/>
      <c r="K113" s="224"/>
      <c r="L113" s="224"/>
      <c r="M113" s="224"/>
      <c r="N113" s="224"/>
      <c r="O113" s="215"/>
    </row>
    <row r="114" spans="1:15" s="115" customFormat="1" x14ac:dyDescent="0.25">
      <c r="A114"/>
      <c r="B114" s="15"/>
      <c r="C114" s="16"/>
      <c r="D114"/>
      <c r="E114" t="s">
        <v>266</v>
      </c>
      <c r="F114" s="75">
        <v>0</v>
      </c>
      <c r="G114" s="17" t="s">
        <v>91</v>
      </c>
      <c r="H114" s="17" t="s">
        <v>113</v>
      </c>
      <c r="I114" s="187"/>
      <c r="J114" s="224"/>
      <c r="K114" s="224"/>
      <c r="L114" s="224"/>
      <c r="M114" s="224"/>
      <c r="N114" s="224"/>
      <c r="O114" s="215"/>
    </row>
    <row r="115" spans="1:15" s="115" customFormat="1" x14ac:dyDescent="0.25">
      <c r="A115"/>
      <c r="B115" s="15"/>
      <c r="C115" s="16"/>
      <c r="D115"/>
      <c r="E115" t="s">
        <v>261</v>
      </c>
      <c r="F115" s="75">
        <v>1573</v>
      </c>
      <c r="G115" s="17" t="s">
        <v>84</v>
      </c>
      <c r="H115" s="17" t="s">
        <v>114</v>
      </c>
      <c r="I115" s="187"/>
      <c r="J115" s="224"/>
      <c r="K115" s="224"/>
      <c r="L115" s="224"/>
      <c r="M115" s="224"/>
      <c r="N115" s="224"/>
      <c r="O115" s="215"/>
    </row>
    <row r="116" spans="1:15" s="115" customFormat="1" x14ac:dyDescent="0.25">
      <c r="A116"/>
      <c r="B116" s="15"/>
      <c r="C116" s="16"/>
      <c r="D116"/>
      <c r="E116" t="s">
        <v>262</v>
      </c>
      <c r="F116" s="75">
        <v>2001</v>
      </c>
      <c r="G116" s="17" t="s">
        <v>84</v>
      </c>
      <c r="H116" s="17" t="s">
        <v>114</v>
      </c>
      <c r="I116" s="187"/>
      <c r="J116" s="224"/>
      <c r="K116" s="224"/>
      <c r="L116" s="224"/>
      <c r="M116" s="224"/>
      <c r="N116" s="224"/>
      <c r="O116" s="215"/>
    </row>
    <row r="117" spans="1:15" s="115" customFormat="1" x14ac:dyDescent="0.25">
      <c r="A117"/>
      <c r="B117" s="15"/>
      <c r="C117" s="16"/>
      <c r="D117"/>
      <c r="E117" t="s">
        <v>263</v>
      </c>
      <c r="F117" s="75">
        <v>7832.5312024353116</v>
      </c>
      <c r="G117" s="17" t="s">
        <v>84</v>
      </c>
      <c r="H117" s="17" t="s">
        <v>115</v>
      </c>
      <c r="I117" s="187"/>
      <c r="J117" s="224"/>
      <c r="K117" s="224"/>
      <c r="L117" s="224"/>
      <c r="M117" s="224"/>
      <c r="N117" s="224"/>
      <c r="O117" s="215"/>
    </row>
    <row r="118" spans="1:15" x14ac:dyDescent="0.25">
      <c r="A118"/>
      <c r="B118" s="15"/>
      <c r="C118" s="16"/>
      <c r="D118"/>
      <c r="E118" s="5"/>
    </row>
    <row r="119" spans="1:15" s="162" customFormat="1" x14ac:dyDescent="0.25">
      <c r="A119" s="89"/>
      <c r="B119" s="127"/>
      <c r="C119" s="128"/>
      <c r="D119" s="89"/>
      <c r="E119" s="89" t="s">
        <v>307</v>
      </c>
      <c r="F119" s="87">
        <v>1</v>
      </c>
      <c r="G119" s="129" t="s">
        <v>137</v>
      </c>
      <c r="H119" s="129" t="s">
        <v>410</v>
      </c>
      <c r="I119" s="214"/>
      <c r="J119" s="233"/>
      <c r="K119" s="233"/>
      <c r="L119" s="233"/>
      <c r="M119" s="233"/>
      <c r="N119" s="233"/>
      <c r="O119" s="222"/>
    </row>
    <row r="120" spans="1:15" s="162" customFormat="1" x14ac:dyDescent="0.25">
      <c r="A120" s="89"/>
      <c r="B120" s="127"/>
      <c r="C120" s="128"/>
      <c r="D120" s="89"/>
      <c r="E120" s="89" t="s">
        <v>308</v>
      </c>
      <c r="F120" s="87">
        <v>0.5</v>
      </c>
      <c r="G120" s="129" t="s">
        <v>137</v>
      </c>
      <c r="H120" s="129" t="s">
        <v>411</v>
      </c>
      <c r="I120" s="214"/>
      <c r="J120" s="233"/>
      <c r="K120" s="233"/>
      <c r="L120" s="233"/>
      <c r="M120" s="233"/>
      <c r="N120" s="233"/>
      <c r="O120" s="222"/>
    </row>
    <row r="121" spans="1:15" x14ac:dyDescent="0.25">
      <c r="A121"/>
      <c r="B121" s="15"/>
      <c r="C121" s="16"/>
      <c r="D121"/>
      <c r="E121" s="5"/>
    </row>
    <row r="122" spans="1:15" x14ac:dyDescent="0.25">
      <c r="A122"/>
      <c r="B122" s="15"/>
      <c r="C122" s="16" t="s">
        <v>138</v>
      </c>
      <c r="D122"/>
      <c r="E122" s="5"/>
    </row>
    <row r="123" spans="1:15" s="178" customFormat="1" x14ac:dyDescent="0.25">
      <c r="A123" s="45"/>
      <c r="B123" s="119"/>
      <c r="C123" s="120"/>
      <c r="D123" s="45"/>
      <c r="E123" s="80" t="s">
        <v>163</v>
      </c>
      <c r="F123" s="169">
        <v>2.903</v>
      </c>
      <c r="G123" s="80" t="s">
        <v>155</v>
      </c>
      <c r="H123" s="45" t="s">
        <v>242</v>
      </c>
      <c r="I123" s="121"/>
      <c r="J123" s="230"/>
      <c r="K123" s="230"/>
      <c r="L123" s="230"/>
      <c r="M123" s="230"/>
      <c r="N123" s="230"/>
      <c r="O123" s="220"/>
    </row>
    <row r="124" spans="1:15" s="178" customFormat="1" x14ac:dyDescent="0.25">
      <c r="A124" s="45"/>
      <c r="B124" s="119"/>
      <c r="C124" s="120"/>
      <c r="D124" s="45"/>
      <c r="E124" s="80" t="s">
        <v>164</v>
      </c>
      <c r="F124" s="169">
        <v>2.91</v>
      </c>
      <c r="G124" s="80" t="s">
        <v>155</v>
      </c>
      <c r="H124" s="45" t="s">
        <v>242</v>
      </c>
      <c r="I124" s="121"/>
      <c r="J124" s="230"/>
      <c r="K124" s="230"/>
      <c r="L124" s="230"/>
      <c r="M124" s="230"/>
      <c r="N124" s="230"/>
      <c r="O124" s="220"/>
    </row>
    <row r="125" spans="1:15" x14ac:dyDescent="0.25">
      <c r="A125"/>
      <c r="B125" s="15"/>
      <c r="C125" s="16"/>
      <c r="D125"/>
      <c r="E125" s="5"/>
    </row>
    <row r="126" spans="1:15" s="178" customFormat="1" x14ac:dyDescent="0.25">
      <c r="A126" s="45"/>
      <c r="B126" s="119"/>
      <c r="C126" s="120"/>
      <c r="D126" s="45"/>
      <c r="E126" s="45" t="s">
        <v>535</v>
      </c>
      <c r="F126" s="169">
        <v>0.39</v>
      </c>
      <c r="G126" s="65" t="s">
        <v>156</v>
      </c>
      <c r="H126" s="130" t="s">
        <v>531</v>
      </c>
      <c r="I126" s="121"/>
      <c r="J126" s="230"/>
      <c r="K126" s="230"/>
      <c r="L126" s="230"/>
      <c r="M126" s="230"/>
      <c r="N126" s="230"/>
      <c r="O126" s="220"/>
    </row>
    <row r="127" spans="1:15" s="178" customFormat="1" x14ac:dyDescent="0.25">
      <c r="A127" s="45"/>
      <c r="B127" s="119"/>
      <c r="C127" s="120"/>
      <c r="D127" s="45"/>
      <c r="E127" s="45" t="s">
        <v>536</v>
      </c>
      <c r="F127" s="169">
        <v>0.9</v>
      </c>
      <c r="G127" s="65" t="s">
        <v>156</v>
      </c>
      <c r="H127" s="130" t="s">
        <v>531</v>
      </c>
      <c r="I127" s="121"/>
      <c r="J127" s="230"/>
      <c r="K127" s="230"/>
      <c r="L127" s="230"/>
      <c r="M127" s="230"/>
      <c r="N127" s="230"/>
      <c r="O127" s="220"/>
    </row>
    <row r="128" spans="1:15" s="177" customFormat="1" x14ac:dyDescent="0.25">
      <c r="A128" s="114"/>
      <c r="B128" s="15"/>
      <c r="C128" s="16"/>
      <c r="D128" s="114"/>
      <c r="E128" s="114" t="s">
        <v>139</v>
      </c>
      <c r="F128" s="75">
        <v>5</v>
      </c>
      <c r="G128" s="17" t="s">
        <v>140</v>
      </c>
      <c r="H128" s="17" t="s">
        <v>141</v>
      </c>
      <c r="I128" s="187"/>
      <c r="J128" s="232"/>
      <c r="K128" s="232"/>
      <c r="L128" s="232"/>
      <c r="M128" s="232"/>
      <c r="N128" s="232"/>
      <c r="O128" s="221"/>
    </row>
    <row r="129" spans="1:15" x14ac:dyDescent="0.25">
      <c r="A129"/>
      <c r="B129" s="15"/>
      <c r="C129" s="16"/>
      <c r="D129"/>
      <c r="E129" s="5"/>
    </row>
    <row r="130" spans="1:15" s="178" customFormat="1" x14ac:dyDescent="0.25">
      <c r="A130" s="45"/>
      <c r="B130" s="119"/>
      <c r="C130" s="120"/>
      <c r="D130" s="45"/>
      <c r="E130" s="45" t="s">
        <v>142</v>
      </c>
      <c r="F130" s="169">
        <v>0.1439</v>
      </c>
      <c r="G130" s="65" t="s">
        <v>144</v>
      </c>
      <c r="H130" s="65" t="s">
        <v>145</v>
      </c>
      <c r="I130" s="121"/>
      <c r="J130" s="230"/>
      <c r="K130" s="230"/>
      <c r="L130" s="230"/>
      <c r="M130" s="230"/>
      <c r="N130" s="230"/>
      <c r="O130" s="220"/>
    </row>
    <row r="131" spans="1:15" s="178" customFormat="1" x14ac:dyDescent="0.25">
      <c r="A131" s="45"/>
      <c r="B131" s="119"/>
      <c r="C131" s="120"/>
      <c r="D131" s="45"/>
      <c r="E131" s="45" t="s">
        <v>143</v>
      </c>
      <c r="F131" s="169">
        <v>0.22339999999999999</v>
      </c>
      <c r="G131" s="65" t="s">
        <v>144</v>
      </c>
      <c r="H131" s="65" t="s">
        <v>145</v>
      </c>
      <c r="I131" s="121"/>
      <c r="J131" s="230"/>
      <c r="K131" s="230"/>
      <c r="L131" s="230"/>
      <c r="M131" s="230"/>
      <c r="N131" s="230"/>
      <c r="O131" s="220"/>
    </row>
    <row r="132" spans="1:15" x14ac:dyDescent="0.25">
      <c r="A132"/>
      <c r="B132" s="15"/>
      <c r="C132" s="16"/>
      <c r="D132"/>
      <c r="E132" s="5"/>
    </row>
    <row r="133" spans="1:15" x14ac:dyDescent="0.25">
      <c r="A133"/>
      <c r="B133" s="15"/>
      <c r="C133" s="16" t="s">
        <v>77</v>
      </c>
      <c r="D133"/>
      <c r="E133" s="5"/>
    </row>
    <row r="134" spans="1:15" s="162" customFormat="1" x14ac:dyDescent="0.25">
      <c r="A134" s="89"/>
      <c r="B134" s="127"/>
      <c r="C134" s="128"/>
      <c r="D134" s="89"/>
      <c r="E134" s="89" t="s">
        <v>241</v>
      </c>
      <c r="F134" s="87">
        <v>0</v>
      </c>
      <c r="G134" s="129" t="s">
        <v>70</v>
      </c>
      <c r="H134" s="191" t="s">
        <v>87</v>
      </c>
      <c r="I134" s="214"/>
      <c r="J134" s="233"/>
      <c r="K134" s="233"/>
      <c r="L134" s="233"/>
      <c r="M134" s="233"/>
      <c r="N134" s="233"/>
      <c r="O134" s="222"/>
    </row>
    <row r="135" spans="1:15" x14ac:dyDescent="0.25">
      <c r="A135"/>
      <c r="B135" s="15"/>
      <c r="C135" s="16"/>
      <c r="D135"/>
      <c r="E135" s="5"/>
    </row>
    <row r="136" spans="1:15" x14ac:dyDescent="0.25">
      <c r="A136"/>
      <c r="B136" s="15"/>
      <c r="C136" s="16" t="s">
        <v>146</v>
      </c>
      <c r="D136"/>
      <c r="E136" s="5"/>
    </row>
    <row r="137" spans="1:15" s="178" customFormat="1" x14ac:dyDescent="0.25">
      <c r="A137" s="45"/>
      <c r="B137" s="119"/>
      <c r="C137" s="120"/>
      <c r="D137" s="45"/>
      <c r="E137" s="45" t="s">
        <v>149</v>
      </c>
      <c r="F137" s="169">
        <v>3.6818</v>
      </c>
      <c r="G137" s="65" t="s">
        <v>147</v>
      </c>
      <c r="H137" s="65" t="s">
        <v>539</v>
      </c>
      <c r="I137" s="121"/>
      <c r="J137" s="230"/>
      <c r="K137" s="230"/>
      <c r="L137" s="230"/>
      <c r="M137" s="230"/>
      <c r="N137" s="230"/>
      <c r="O137" s="220"/>
    </row>
    <row r="138" spans="1:15" s="115" customFormat="1" x14ac:dyDescent="0.25">
      <c r="A138"/>
      <c r="B138" s="15"/>
      <c r="C138" s="16"/>
      <c r="D138"/>
      <c r="E138" t="s">
        <v>150</v>
      </c>
      <c r="F138" s="75">
        <v>1213.1583000000001</v>
      </c>
      <c r="G138" s="17" t="s">
        <v>147</v>
      </c>
      <c r="H138" s="65" t="s">
        <v>539</v>
      </c>
      <c r="I138" s="187"/>
      <c r="J138" s="224"/>
      <c r="K138" s="224"/>
      <c r="L138" s="224"/>
      <c r="M138" s="224"/>
      <c r="N138" s="224"/>
      <c r="O138" s="215"/>
    </row>
    <row r="139" spans="1:15" s="178" customFormat="1" x14ac:dyDescent="0.25">
      <c r="A139" s="45"/>
      <c r="B139" s="119"/>
      <c r="C139" s="120"/>
      <c r="D139" s="45"/>
      <c r="E139" s="45" t="s">
        <v>151</v>
      </c>
      <c r="F139" s="169">
        <v>0.34649999999999997</v>
      </c>
      <c r="G139" s="65" t="s">
        <v>147</v>
      </c>
      <c r="H139" s="65" t="s">
        <v>539</v>
      </c>
      <c r="I139" s="121"/>
      <c r="J139" s="230"/>
      <c r="K139" s="230"/>
      <c r="L139" s="230"/>
      <c r="M139" s="230"/>
      <c r="N139" s="230"/>
      <c r="O139" s="220"/>
    </row>
    <row r="140" spans="1:15" s="178" customFormat="1" x14ac:dyDescent="0.25">
      <c r="A140" s="45"/>
      <c r="B140" s="119"/>
      <c r="C140" s="120"/>
      <c r="D140" s="45"/>
      <c r="E140" s="45" t="s">
        <v>537</v>
      </c>
      <c r="F140" s="169">
        <v>1.23E-2</v>
      </c>
      <c r="G140" s="65" t="s">
        <v>147</v>
      </c>
      <c r="H140" s="65" t="s">
        <v>539</v>
      </c>
      <c r="I140" s="121"/>
      <c r="J140" s="230"/>
      <c r="K140" s="230"/>
      <c r="L140" s="230"/>
      <c r="M140" s="230"/>
      <c r="N140" s="230"/>
      <c r="O140" s="220"/>
    </row>
    <row r="141" spans="1:15" s="178" customFormat="1" x14ac:dyDescent="0.25">
      <c r="A141" s="45"/>
      <c r="B141" s="119"/>
      <c r="C141" s="120"/>
      <c r="D141" s="45"/>
      <c r="E141" s="45" t="s">
        <v>152</v>
      </c>
      <c r="F141" s="169">
        <v>1.2200000000000001E-2</v>
      </c>
      <c r="G141" s="65" t="s">
        <v>147</v>
      </c>
      <c r="H141" s="65" t="s">
        <v>539</v>
      </c>
      <c r="I141" s="121"/>
      <c r="J141" s="230"/>
      <c r="K141" s="230"/>
      <c r="L141" s="230"/>
      <c r="M141" s="230"/>
      <c r="N141" s="230"/>
      <c r="O141" s="220"/>
    </row>
    <row r="142" spans="1:15" s="178" customFormat="1" x14ac:dyDescent="0.25">
      <c r="A142" s="45"/>
      <c r="B142" s="119"/>
      <c r="C142" s="120"/>
      <c r="D142" s="45"/>
      <c r="E142" s="45" t="s">
        <v>153</v>
      </c>
      <c r="F142" s="169">
        <v>0.33860000000000001</v>
      </c>
      <c r="G142" s="65" t="s">
        <v>147</v>
      </c>
      <c r="H142" s="65" t="s">
        <v>539</v>
      </c>
      <c r="I142" s="121"/>
      <c r="J142" s="230"/>
      <c r="K142" s="230"/>
      <c r="L142" s="230"/>
      <c r="M142" s="230"/>
      <c r="N142" s="230"/>
      <c r="O142" s="220"/>
    </row>
    <row r="143" spans="1:15" x14ac:dyDescent="0.25">
      <c r="A143"/>
      <c r="B143" s="15"/>
      <c r="C143" s="16"/>
      <c r="D143"/>
      <c r="E143" s="5"/>
      <c r="F143" s="13"/>
    </row>
    <row r="144" spans="1:15" x14ac:dyDescent="0.25">
      <c r="A144"/>
      <c r="B144" s="15"/>
      <c r="C144" s="16"/>
      <c r="D144"/>
      <c r="E144" s="5" t="s">
        <v>167</v>
      </c>
      <c r="F144" s="62">
        <v>4.8571999999999997</v>
      </c>
      <c r="G144" s="4" t="s">
        <v>147</v>
      </c>
      <c r="H144" s="65" t="s">
        <v>539</v>
      </c>
    </row>
    <row r="145" spans="1:15" x14ac:dyDescent="0.25">
      <c r="A145"/>
      <c r="B145" s="15"/>
      <c r="C145" s="16"/>
      <c r="D145"/>
      <c r="E145" s="5" t="s">
        <v>168</v>
      </c>
      <c r="F145" s="62">
        <v>39.192900000000002</v>
      </c>
      <c r="G145" s="4" t="s">
        <v>147</v>
      </c>
      <c r="H145" s="65" t="s">
        <v>539</v>
      </c>
    </row>
    <row r="146" spans="1:15" x14ac:dyDescent="0.25">
      <c r="A146"/>
      <c r="B146" s="15"/>
      <c r="C146" s="16"/>
      <c r="D146"/>
      <c r="E146" s="5" t="s">
        <v>169</v>
      </c>
      <c r="F146" s="62">
        <v>1.7997000000000001</v>
      </c>
      <c r="G146" s="4" t="s">
        <v>147</v>
      </c>
      <c r="H146" s="65" t="s">
        <v>539</v>
      </c>
    </row>
    <row r="147" spans="1:15" x14ac:dyDescent="0.25">
      <c r="A147"/>
      <c r="B147" s="15"/>
      <c r="C147" s="16"/>
      <c r="D147"/>
      <c r="E147" s="5" t="s">
        <v>538</v>
      </c>
      <c r="F147" s="62">
        <v>1.2999999999999999E-3</v>
      </c>
      <c r="G147" s="4" t="s">
        <v>147</v>
      </c>
      <c r="H147" s="65" t="s">
        <v>539</v>
      </c>
    </row>
    <row r="148" spans="1:15" x14ac:dyDescent="0.25">
      <c r="A148"/>
      <c r="B148" s="15"/>
      <c r="C148" s="16"/>
      <c r="D148"/>
      <c r="E148" s="5" t="s">
        <v>170</v>
      </c>
      <c r="F148" s="62">
        <v>0.27739999999999998</v>
      </c>
      <c r="G148" s="4" t="s">
        <v>147</v>
      </c>
      <c r="H148" s="65" t="s">
        <v>539</v>
      </c>
    </row>
    <row r="149" spans="1:15" x14ac:dyDescent="0.25">
      <c r="A149"/>
      <c r="B149" s="15"/>
      <c r="C149" s="16"/>
      <c r="D149"/>
      <c r="E149" s="5" t="s">
        <v>171</v>
      </c>
      <c r="F149" s="62">
        <v>0.41749999999999998</v>
      </c>
      <c r="G149" s="4" t="s">
        <v>147</v>
      </c>
      <c r="H149" s="65" t="s">
        <v>539</v>
      </c>
    </row>
    <row r="150" spans="1:15" x14ac:dyDescent="0.25">
      <c r="A150"/>
      <c r="B150" s="15"/>
      <c r="C150" s="16"/>
      <c r="D150"/>
      <c r="E150" s="5"/>
    </row>
    <row r="151" spans="1:15" s="115" customFormat="1" x14ac:dyDescent="0.25">
      <c r="A151"/>
      <c r="B151" s="15"/>
      <c r="C151" s="16"/>
      <c r="D151"/>
      <c r="E151" t="s">
        <v>546</v>
      </c>
      <c r="F151" s="75">
        <v>0</v>
      </c>
      <c r="G151" s="17" t="s">
        <v>94</v>
      </c>
      <c r="H151" s="130" t="s">
        <v>531</v>
      </c>
      <c r="I151" s="187"/>
      <c r="J151" s="224"/>
      <c r="K151" s="224"/>
      <c r="L151" s="224"/>
      <c r="M151" s="224"/>
      <c r="N151" s="224"/>
      <c r="O151" s="215"/>
    </row>
    <row r="152" spans="1:15" s="115" customFormat="1" x14ac:dyDescent="0.25">
      <c r="A152"/>
      <c r="B152" s="15"/>
      <c r="C152" s="16"/>
      <c r="D152"/>
      <c r="E152" t="s">
        <v>547</v>
      </c>
      <c r="F152" s="75">
        <v>0</v>
      </c>
      <c r="G152" s="17" t="s">
        <v>94</v>
      </c>
      <c r="H152" s="130" t="s">
        <v>531</v>
      </c>
      <c r="I152" s="187"/>
      <c r="J152" s="224"/>
      <c r="K152" s="224"/>
      <c r="L152" s="224"/>
      <c r="M152" s="224"/>
      <c r="N152" s="224"/>
      <c r="O152" s="215"/>
    </row>
    <row r="153" spans="1:15" s="115" customFormat="1" x14ac:dyDescent="0.25">
      <c r="A153"/>
      <c r="B153" s="15"/>
      <c r="C153" s="16"/>
      <c r="D153"/>
      <c r="E153" t="s">
        <v>548</v>
      </c>
      <c r="F153" s="75">
        <v>8300</v>
      </c>
      <c r="G153" s="17" t="s">
        <v>94</v>
      </c>
      <c r="H153" s="130" t="s">
        <v>531</v>
      </c>
      <c r="I153" s="187"/>
      <c r="J153" s="224"/>
      <c r="K153" s="224"/>
      <c r="L153" s="224"/>
      <c r="M153" s="224"/>
      <c r="N153" s="224"/>
      <c r="O153" s="215"/>
    </row>
    <row r="154" spans="1:15" s="115" customFormat="1" x14ac:dyDescent="0.25">
      <c r="A154"/>
      <c r="B154" s="15"/>
      <c r="C154" s="16"/>
      <c r="D154"/>
      <c r="E154" t="s">
        <v>549</v>
      </c>
      <c r="F154" s="75">
        <v>377800</v>
      </c>
      <c r="G154" s="17" t="s">
        <v>94</v>
      </c>
      <c r="H154" s="130" t="s">
        <v>531</v>
      </c>
      <c r="I154" s="187"/>
      <c r="J154" s="224"/>
      <c r="K154" s="224"/>
      <c r="L154" s="224"/>
      <c r="M154" s="224"/>
      <c r="N154" s="224"/>
      <c r="O154" s="215"/>
    </row>
    <row r="155" spans="1:15" s="115" customFormat="1" x14ac:dyDescent="0.25">
      <c r="A155"/>
      <c r="B155" s="15"/>
      <c r="C155" s="16"/>
      <c r="D155"/>
      <c r="E155" t="s">
        <v>550</v>
      </c>
      <c r="F155" s="75">
        <v>48900</v>
      </c>
      <c r="G155" s="17" t="s">
        <v>94</v>
      </c>
      <c r="H155" s="130" t="s">
        <v>531</v>
      </c>
      <c r="I155" s="187"/>
      <c r="J155" s="224"/>
      <c r="K155" s="224"/>
      <c r="L155" s="224"/>
      <c r="M155" s="224"/>
      <c r="N155" s="224"/>
      <c r="O155" s="215"/>
    </row>
    <row r="156" spans="1:15" s="115" customFormat="1" x14ac:dyDescent="0.25">
      <c r="A156"/>
      <c r="B156" s="15"/>
      <c r="C156" s="16"/>
      <c r="D156"/>
      <c r="E156" t="s">
        <v>551</v>
      </c>
      <c r="F156" s="75">
        <v>2000</v>
      </c>
      <c r="G156" s="17" t="s">
        <v>94</v>
      </c>
      <c r="H156" s="130" t="s">
        <v>531</v>
      </c>
      <c r="I156" s="187"/>
      <c r="J156" s="224"/>
      <c r="K156" s="224"/>
      <c r="L156" s="224"/>
      <c r="M156" s="224"/>
      <c r="N156" s="224"/>
      <c r="O156" s="215"/>
    </row>
    <row r="157" spans="1:15" x14ac:dyDescent="0.25">
      <c r="A157"/>
      <c r="B157" s="15"/>
      <c r="C157" s="16"/>
      <c r="D157"/>
      <c r="E157" s="5"/>
    </row>
    <row r="158" spans="1:15" s="162" customFormat="1" x14ac:dyDescent="0.25">
      <c r="A158" s="89"/>
      <c r="B158" s="127"/>
      <c r="C158" s="128"/>
      <c r="D158" s="89"/>
      <c r="E158" s="89" t="s">
        <v>148</v>
      </c>
      <c r="F158" s="87">
        <v>0.03</v>
      </c>
      <c r="G158" s="129" t="s">
        <v>137</v>
      </c>
      <c r="H158" s="129" t="s">
        <v>141</v>
      </c>
      <c r="I158" s="214"/>
      <c r="J158" s="233"/>
      <c r="K158" s="233"/>
      <c r="L158" s="233"/>
      <c r="M158" s="233"/>
      <c r="N158" s="233"/>
      <c r="O158" s="222"/>
    </row>
    <row r="159" spans="1:15" s="115" customFormat="1" x14ac:dyDescent="0.25">
      <c r="A159"/>
      <c r="B159" s="15"/>
      <c r="C159" s="16"/>
      <c r="D159"/>
      <c r="E159"/>
      <c r="F159"/>
      <c r="G159"/>
      <c r="H159"/>
      <c r="I159" s="215"/>
      <c r="J159" s="224"/>
      <c r="K159" s="224"/>
      <c r="L159" s="224"/>
      <c r="M159" s="224"/>
      <c r="N159" s="224"/>
      <c r="O159" s="215"/>
    </row>
    <row r="160" spans="1:15" s="162" customFormat="1" x14ac:dyDescent="0.25">
      <c r="A160" s="89"/>
      <c r="B160" s="127"/>
      <c r="C160" s="128"/>
      <c r="D160" s="89"/>
      <c r="E160" s="89" t="s">
        <v>194</v>
      </c>
      <c r="F160" s="87">
        <v>7.0000000000000007E-2</v>
      </c>
      <c r="G160" s="129" t="s">
        <v>70</v>
      </c>
      <c r="H160" s="129" t="s">
        <v>195</v>
      </c>
      <c r="I160" s="214"/>
      <c r="J160" s="233"/>
      <c r="K160" s="233"/>
      <c r="L160" s="233"/>
      <c r="M160" s="233"/>
      <c r="N160" s="233"/>
      <c r="O160" s="222"/>
    </row>
    <row r="161" spans="1:15" s="115" customFormat="1" x14ac:dyDescent="0.25">
      <c r="A161"/>
      <c r="B161" s="15"/>
      <c r="C161" s="16"/>
      <c r="D161"/>
      <c r="E161" t="s">
        <v>244</v>
      </c>
      <c r="F161" s="75">
        <v>2018</v>
      </c>
      <c r="G161" s="17" t="s">
        <v>26</v>
      </c>
      <c r="H161" s="17" t="s">
        <v>26</v>
      </c>
      <c r="I161" s="187"/>
      <c r="J161" s="224"/>
      <c r="K161" s="224"/>
      <c r="L161" s="224"/>
      <c r="M161" s="224"/>
      <c r="N161" s="224"/>
      <c r="O161" s="215"/>
    </row>
    <row r="162" spans="1:15" x14ac:dyDescent="0.25">
      <c r="A162"/>
      <c r="B162" s="15"/>
      <c r="C162" s="16"/>
      <c r="D162"/>
      <c r="E162" s="5"/>
    </row>
    <row r="163" spans="1:15" x14ac:dyDescent="0.25">
      <c r="A163" s="14" t="s">
        <v>233</v>
      </c>
      <c r="B163" s="14"/>
      <c r="C163" s="14"/>
      <c r="D163" s="14"/>
      <c r="E163" s="14"/>
      <c r="F163" s="14"/>
      <c r="G163" s="14"/>
      <c r="H163" s="14"/>
      <c r="I163" s="216"/>
      <c r="J163" s="225"/>
      <c r="K163" s="225"/>
      <c r="L163" s="225"/>
      <c r="M163" s="225"/>
      <c r="N163" s="225"/>
      <c r="O163" s="216"/>
    </row>
    <row r="164" spans="1:15" x14ac:dyDescent="0.25">
      <c r="A164" s="106"/>
      <c r="B164" s="106"/>
      <c r="C164" s="108"/>
      <c r="D164" s="109"/>
      <c r="E164" s="109"/>
      <c r="F164" s="109"/>
      <c r="G164" s="109"/>
      <c r="H164" s="109"/>
      <c r="I164" s="210"/>
      <c r="J164" s="231"/>
      <c r="K164" s="231"/>
      <c r="L164" s="231"/>
      <c r="M164" s="231"/>
      <c r="N164" s="231"/>
    </row>
    <row r="165" spans="1:15" x14ac:dyDescent="0.25">
      <c r="B165" s="2" t="s">
        <v>67</v>
      </c>
    </row>
    <row r="166" spans="1:15" s="115" customFormat="1" x14ac:dyDescent="0.25">
      <c r="A166" s="15"/>
      <c r="B166" s="15"/>
      <c r="C166" s="16"/>
      <c r="D166" s="17"/>
      <c r="E166" s="17" t="s">
        <v>42</v>
      </c>
      <c r="F166" s="44" t="s">
        <v>59</v>
      </c>
      <c r="G166" s="17"/>
      <c r="H166" s="17" t="s">
        <v>113</v>
      </c>
      <c r="I166" s="187"/>
      <c r="J166" s="224"/>
      <c r="K166" s="224"/>
      <c r="L166" s="224"/>
      <c r="M166" s="224"/>
      <c r="N166" s="224"/>
      <c r="O166" s="215"/>
    </row>
    <row r="167" spans="1:15" s="115" customFormat="1" x14ac:dyDescent="0.25">
      <c r="A167" s="15"/>
      <c r="B167" s="15"/>
      <c r="C167" s="16"/>
      <c r="D167" s="17"/>
      <c r="E167" s="17" t="s">
        <v>43</v>
      </c>
      <c r="F167" s="44">
        <v>3</v>
      </c>
      <c r="G167" s="17"/>
      <c r="H167" s="17" t="s">
        <v>113</v>
      </c>
      <c r="I167" s="187"/>
      <c r="J167" s="224"/>
      <c r="K167" s="224"/>
      <c r="L167" s="224"/>
      <c r="M167" s="224"/>
      <c r="N167" s="224"/>
      <c r="O167" s="215"/>
    </row>
    <row r="168" spans="1:15" s="115" customFormat="1" x14ac:dyDescent="0.25">
      <c r="A168" s="15"/>
      <c r="B168" s="15"/>
      <c r="C168" s="16"/>
      <c r="D168" s="17"/>
      <c r="E168" s="17" t="s">
        <v>44</v>
      </c>
      <c r="F168" s="44">
        <v>1</v>
      </c>
      <c r="G168" s="17"/>
      <c r="H168" s="17" t="s">
        <v>113</v>
      </c>
      <c r="I168" s="187"/>
      <c r="J168" s="224"/>
      <c r="K168" s="224"/>
      <c r="L168" s="224"/>
      <c r="M168" s="224"/>
      <c r="N168" s="224"/>
      <c r="O168" s="215"/>
    </row>
    <row r="169" spans="1:15" s="115" customFormat="1" x14ac:dyDescent="0.25">
      <c r="A169" s="15"/>
      <c r="B169" s="15"/>
      <c r="C169" s="16"/>
      <c r="D169" s="17"/>
      <c r="E169" s="17" t="s">
        <v>45</v>
      </c>
      <c r="F169" s="44">
        <v>20</v>
      </c>
      <c r="G169" s="17"/>
      <c r="H169" s="17" t="s">
        <v>113</v>
      </c>
      <c r="I169" s="187"/>
      <c r="J169" s="224"/>
      <c r="K169" s="224"/>
      <c r="L169" s="224"/>
      <c r="M169" s="224"/>
      <c r="N169" s="224"/>
      <c r="O169" s="215"/>
    </row>
    <row r="170" spans="1:15" s="115" customFormat="1" x14ac:dyDescent="0.25">
      <c r="A170" s="15"/>
      <c r="B170" s="15"/>
      <c r="C170" s="16"/>
      <c r="D170" s="17"/>
      <c r="E170" s="17" t="s">
        <v>46</v>
      </c>
      <c r="F170" s="44">
        <v>2</v>
      </c>
      <c r="G170" s="17"/>
      <c r="H170" s="17" t="s">
        <v>113</v>
      </c>
      <c r="I170" s="187"/>
      <c r="J170" s="224"/>
      <c r="K170" s="224"/>
      <c r="L170" s="224"/>
      <c r="M170" s="224"/>
      <c r="N170" s="224"/>
      <c r="O170" s="215"/>
    </row>
    <row r="171" spans="1:15" s="115" customFormat="1" x14ac:dyDescent="0.25">
      <c r="A171" s="15"/>
      <c r="B171" s="15"/>
      <c r="C171" s="16"/>
      <c r="D171" s="17"/>
      <c r="E171" s="17" t="s">
        <v>47</v>
      </c>
      <c r="F171" s="44">
        <v>20</v>
      </c>
      <c r="G171" s="17"/>
      <c r="H171" s="17" t="s">
        <v>113</v>
      </c>
      <c r="I171" s="187"/>
      <c r="J171" s="224"/>
      <c r="K171" s="224"/>
      <c r="L171" s="224"/>
      <c r="M171" s="224"/>
      <c r="N171" s="224"/>
      <c r="O171" s="215"/>
    </row>
    <row r="172" spans="1:15" s="115" customFormat="1" x14ac:dyDescent="0.25">
      <c r="A172" s="15"/>
      <c r="B172" s="15"/>
      <c r="C172" s="16"/>
      <c r="D172" s="17"/>
      <c r="E172" s="17" t="s">
        <v>48</v>
      </c>
      <c r="F172" s="44">
        <v>2</v>
      </c>
      <c r="G172" s="17"/>
      <c r="H172" s="17" t="s">
        <v>113</v>
      </c>
      <c r="I172" s="187"/>
      <c r="J172" s="224"/>
      <c r="K172" s="224"/>
      <c r="L172" s="224"/>
      <c r="M172" s="224"/>
      <c r="N172" s="224"/>
      <c r="O172" s="215"/>
    </row>
    <row r="173" spans="1:15" s="115" customFormat="1" x14ac:dyDescent="0.25">
      <c r="A173" s="15"/>
      <c r="B173" s="15"/>
      <c r="C173" s="16"/>
      <c r="D173" s="17"/>
      <c r="E173" s="17" t="s">
        <v>49</v>
      </c>
      <c r="F173" s="44">
        <v>79</v>
      </c>
      <c r="G173" s="17"/>
      <c r="H173" s="17" t="s">
        <v>113</v>
      </c>
      <c r="I173" s="187"/>
      <c r="J173" s="224"/>
      <c r="K173" s="224"/>
      <c r="L173" s="224"/>
      <c r="M173" s="224"/>
      <c r="N173" s="224"/>
      <c r="O173" s="215"/>
    </row>
    <row r="174" spans="1:15" s="115" customFormat="1" x14ac:dyDescent="0.25">
      <c r="A174" s="15"/>
      <c r="B174" s="15"/>
      <c r="C174" s="16"/>
      <c r="D174" s="17"/>
      <c r="E174" s="17" t="s">
        <v>50</v>
      </c>
      <c r="F174" s="44">
        <v>2</v>
      </c>
      <c r="G174" s="17"/>
      <c r="H174" s="17" t="s">
        <v>113</v>
      </c>
      <c r="I174" s="187"/>
      <c r="J174" s="224"/>
      <c r="K174" s="224"/>
      <c r="L174" s="224"/>
      <c r="M174" s="224"/>
      <c r="N174" s="224"/>
      <c r="O174" s="215"/>
    </row>
    <row r="175" spans="1:15" s="115" customFormat="1" x14ac:dyDescent="0.25">
      <c r="A175" s="15"/>
      <c r="B175" s="15"/>
      <c r="C175" s="16"/>
      <c r="D175" s="17"/>
      <c r="E175" s="17" t="s">
        <v>51</v>
      </c>
      <c r="F175" s="44">
        <v>8</v>
      </c>
      <c r="G175" s="17"/>
      <c r="H175" s="17" t="s">
        <v>113</v>
      </c>
      <c r="I175" s="187"/>
      <c r="J175" s="224"/>
      <c r="K175" s="224"/>
      <c r="L175" s="224"/>
      <c r="M175" s="224"/>
      <c r="N175" s="224"/>
      <c r="O175" s="215"/>
    </row>
    <row r="176" spans="1:15" s="115" customFormat="1" x14ac:dyDescent="0.25">
      <c r="A176" s="15"/>
      <c r="B176" s="15"/>
      <c r="C176" s="16"/>
      <c r="D176" s="17"/>
      <c r="E176" s="17" t="s">
        <v>52</v>
      </c>
      <c r="F176" s="44">
        <v>1</v>
      </c>
      <c r="G176" s="17"/>
      <c r="H176" s="17" t="s">
        <v>113</v>
      </c>
      <c r="I176" s="187"/>
      <c r="J176" s="224"/>
      <c r="K176" s="224"/>
      <c r="L176" s="224"/>
      <c r="M176" s="224"/>
      <c r="N176" s="224"/>
      <c r="O176" s="215"/>
    </row>
    <row r="177" spans="1:15" s="115" customFormat="1" x14ac:dyDescent="0.25">
      <c r="A177" s="15"/>
      <c r="B177" s="15"/>
      <c r="C177" s="16"/>
      <c r="D177" s="17"/>
      <c r="E177" s="17" t="s">
        <v>53</v>
      </c>
      <c r="F177" s="75">
        <v>21334</v>
      </c>
      <c r="G177" s="17" t="s">
        <v>159</v>
      </c>
      <c r="H177" s="17" t="s">
        <v>113</v>
      </c>
      <c r="I177" s="187"/>
      <c r="J177" s="224"/>
      <c r="K177" s="224"/>
      <c r="L177" s="224"/>
      <c r="M177" s="224"/>
      <c r="N177" s="224"/>
      <c r="O177" s="215"/>
    </row>
    <row r="178" spans="1:15" s="115" customFormat="1" x14ac:dyDescent="0.25">
      <c r="A178" s="15"/>
      <c r="B178" s="15"/>
      <c r="C178" s="16"/>
      <c r="D178" s="17"/>
      <c r="E178" s="17" t="s">
        <v>125</v>
      </c>
      <c r="F178" s="75">
        <v>0.08</v>
      </c>
      <c r="G178" s="17" t="s">
        <v>137</v>
      </c>
      <c r="H178" s="17" t="s">
        <v>113</v>
      </c>
      <c r="I178" s="187"/>
      <c r="J178" s="224"/>
      <c r="K178" s="224"/>
      <c r="L178" s="224"/>
      <c r="M178" s="224"/>
      <c r="N178" s="224"/>
      <c r="O178" s="215"/>
    </row>
    <row r="179" spans="1:15" s="115" customFormat="1" x14ac:dyDescent="0.25">
      <c r="A179" s="15"/>
      <c r="B179" s="15"/>
      <c r="C179" s="16"/>
      <c r="D179" s="17"/>
      <c r="E179" s="17" t="s">
        <v>54</v>
      </c>
      <c r="F179" s="75">
        <v>44</v>
      </c>
      <c r="G179" s="17"/>
      <c r="H179" s="17" t="s">
        <v>113</v>
      </c>
      <c r="I179" s="187"/>
      <c r="J179" s="224"/>
      <c r="K179" s="224"/>
      <c r="L179" s="224"/>
      <c r="M179" s="224"/>
      <c r="N179" s="224"/>
      <c r="O179" s="215"/>
    </row>
    <row r="180" spans="1:15" s="115" customFormat="1" x14ac:dyDescent="0.25">
      <c r="A180" s="15"/>
      <c r="B180" s="15"/>
      <c r="C180" s="16"/>
      <c r="D180" s="17"/>
      <c r="E180" s="17" t="s">
        <v>55</v>
      </c>
      <c r="F180" s="75">
        <v>4</v>
      </c>
      <c r="G180" s="17"/>
      <c r="H180" s="17" t="s">
        <v>113</v>
      </c>
      <c r="I180" s="187"/>
      <c r="J180" s="224"/>
      <c r="K180" s="224"/>
      <c r="L180" s="224"/>
      <c r="M180" s="224"/>
      <c r="N180" s="224"/>
      <c r="O180" s="215"/>
    </row>
    <row r="181" spans="1:15" s="115" customFormat="1" x14ac:dyDescent="0.25">
      <c r="A181" s="15"/>
      <c r="B181" s="15"/>
      <c r="C181" s="16"/>
      <c r="D181" s="17"/>
      <c r="E181" s="17" t="s">
        <v>56</v>
      </c>
      <c r="F181" s="75">
        <v>1</v>
      </c>
      <c r="G181" s="17"/>
      <c r="H181" s="17" t="s">
        <v>113</v>
      </c>
      <c r="I181" s="187"/>
      <c r="J181" s="224"/>
      <c r="K181" s="224"/>
      <c r="L181" s="224"/>
      <c r="M181" s="224"/>
      <c r="N181" s="224"/>
      <c r="O181" s="215"/>
    </row>
    <row r="182" spans="1:15" s="115" customFormat="1" x14ac:dyDescent="0.25">
      <c r="A182" s="15"/>
      <c r="B182" s="15"/>
      <c r="C182" s="16"/>
      <c r="D182" s="17"/>
      <c r="E182" s="17" t="s">
        <v>57</v>
      </c>
      <c r="F182" s="75">
        <v>4</v>
      </c>
      <c r="G182" s="17"/>
      <c r="H182" s="17" t="s">
        <v>113</v>
      </c>
      <c r="I182" s="187"/>
      <c r="J182" s="224"/>
      <c r="K182" s="224"/>
      <c r="L182" s="224"/>
      <c r="M182" s="224"/>
      <c r="N182" s="224"/>
      <c r="O182" s="215"/>
    </row>
    <row r="183" spans="1:15" s="115" customFormat="1" x14ac:dyDescent="0.25">
      <c r="A183" s="15"/>
      <c r="B183" s="15"/>
      <c r="C183" s="16"/>
      <c r="D183" s="17"/>
      <c r="E183" s="17" t="s">
        <v>58</v>
      </c>
      <c r="F183" s="75">
        <v>2</v>
      </c>
      <c r="G183" s="17"/>
      <c r="H183" s="17" t="s">
        <v>113</v>
      </c>
      <c r="I183" s="187"/>
      <c r="J183" s="224"/>
      <c r="K183" s="224"/>
      <c r="L183" s="224"/>
      <c r="M183" s="224"/>
      <c r="N183" s="224"/>
      <c r="O183" s="215"/>
    </row>
    <row r="184" spans="1:15" s="115" customFormat="1" x14ac:dyDescent="0.25">
      <c r="A184" s="15"/>
      <c r="B184" s="15"/>
      <c r="C184" s="16"/>
      <c r="D184" s="17"/>
      <c r="E184" s="114" t="s">
        <v>158</v>
      </c>
      <c r="F184" s="44">
        <v>2017</v>
      </c>
      <c r="G184" s="17"/>
      <c r="H184" s="17" t="s">
        <v>113</v>
      </c>
      <c r="I184" s="187"/>
      <c r="J184" s="224"/>
      <c r="K184" s="224"/>
      <c r="L184" s="224"/>
      <c r="M184" s="224"/>
      <c r="N184" s="224"/>
      <c r="O184" s="215"/>
    </row>
    <row r="186" spans="1:15" x14ac:dyDescent="0.25">
      <c r="A186" s="14" t="s">
        <v>235</v>
      </c>
      <c r="B186" s="14"/>
      <c r="C186" s="14"/>
      <c r="D186" s="14"/>
      <c r="E186" s="14"/>
      <c r="F186" s="14"/>
      <c r="G186" s="14"/>
      <c r="H186" s="14"/>
      <c r="I186" s="216"/>
      <c r="J186" s="225"/>
      <c r="K186" s="225"/>
      <c r="L186" s="225"/>
      <c r="M186" s="225"/>
      <c r="N186" s="225"/>
      <c r="O186" s="216"/>
    </row>
    <row r="187" spans="1:15" x14ac:dyDescent="0.25">
      <c r="A187" s="106"/>
      <c r="B187" s="106"/>
      <c r="C187" s="108"/>
      <c r="D187" s="109"/>
      <c r="E187" s="109"/>
      <c r="F187" s="109"/>
      <c r="G187" s="109"/>
      <c r="H187" s="109"/>
      <c r="I187" s="210"/>
      <c r="J187" s="231"/>
      <c r="K187" s="231"/>
      <c r="L187" s="231"/>
      <c r="M187" s="231"/>
      <c r="N187" s="231"/>
    </row>
    <row r="188" spans="1:15" x14ac:dyDescent="0.25">
      <c r="B188" s="2" t="s">
        <v>176</v>
      </c>
    </row>
    <row r="189" spans="1:15" s="115" customFormat="1" x14ac:dyDescent="0.25">
      <c r="A189" s="15"/>
      <c r="B189" s="15"/>
      <c r="C189" s="16"/>
      <c r="D189" s="17"/>
      <c r="E189" s="17" t="s">
        <v>174</v>
      </c>
      <c r="F189" s="75">
        <f>'Cost Estimate'!B16-F190</f>
        <v>116295000</v>
      </c>
      <c r="G189" s="17" t="s">
        <v>84</v>
      </c>
      <c r="H189" s="17" t="s">
        <v>540</v>
      </c>
      <c r="I189" s="187"/>
      <c r="J189" s="224"/>
      <c r="K189" s="224"/>
      <c r="L189" s="224"/>
      <c r="M189" s="224"/>
      <c r="N189" s="224"/>
      <c r="O189" s="215"/>
    </row>
    <row r="190" spans="1:15" s="115" customFormat="1" x14ac:dyDescent="0.25">
      <c r="A190" s="15"/>
      <c r="B190" s="15"/>
      <c r="C190" s="16"/>
      <c r="D190" s="17"/>
      <c r="E190" s="17" t="s">
        <v>175</v>
      </c>
      <c r="F190" s="75">
        <f>'Cost Estimate'!B3</f>
        <v>17000000</v>
      </c>
      <c r="G190" s="17" t="s">
        <v>84</v>
      </c>
      <c r="H190" s="17" t="s">
        <v>540</v>
      </c>
      <c r="I190" s="187"/>
      <c r="J190" s="224"/>
      <c r="K190" s="224"/>
      <c r="L190" s="224"/>
      <c r="M190" s="224"/>
      <c r="N190" s="224"/>
      <c r="O190" s="215"/>
    </row>
    <row r="192" spans="1:15" x14ac:dyDescent="0.25">
      <c r="B192" s="2" t="s">
        <v>177</v>
      </c>
    </row>
    <row r="193" spans="1:15" s="115" customFormat="1" x14ac:dyDescent="0.25">
      <c r="A193" s="15"/>
      <c r="B193" s="15"/>
      <c r="C193" s="16"/>
      <c r="D193" s="17"/>
      <c r="E193" s="17" t="s">
        <v>178</v>
      </c>
      <c r="F193" s="75">
        <v>75</v>
      </c>
      <c r="G193" s="17" t="s">
        <v>6</v>
      </c>
      <c r="H193" s="17" t="s">
        <v>179</v>
      </c>
      <c r="I193" s="187"/>
      <c r="J193" s="224"/>
      <c r="K193" s="224"/>
      <c r="L193" s="224"/>
      <c r="M193" s="224"/>
      <c r="N193" s="224"/>
      <c r="O193" s="215"/>
    </row>
    <row r="194" spans="1:15" s="115" customFormat="1" x14ac:dyDescent="0.25">
      <c r="A194" s="15"/>
      <c r="B194" s="15"/>
      <c r="C194" s="16"/>
      <c r="D194" s="17"/>
      <c r="E194" s="17" t="s">
        <v>186</v>
      </c>
      <c r="F194" s="75">
        <v>100</v>
      </c>
      <c r="G194" s="17" t="s">
        <v>6</v>
      </c>
      <c r="H194" s="17" t="s">
        <v>179</v>
      </c>
      <c r="I194" s="187"/>
      <c r="J194" s="224"/>
      <c r="K194" s="224"/>
      <c r="L194" s="224"/>
      <c r="M194" s="224"/>
      <c r="N194" s="224"/>
      <c r="O194" s="215"/>
    </row>
    <row r="196" spans="1:15" x14ac:dyDescent="0.25">
      <c r="A196" s="14" t="s">
        <v>236</v>
      </c>
      <c r="B196" s="14"/>
      <c r="C196" s="14"/>
      <c r="D196" s="14"/>
      <c r="E196" s="14"/>
      <c r="F196" s="14"/>
      <c r="G196" s="14"/>
      <c r="H196" s="14"/>
      <c r="I196" s="216"/>
      <c r="J196" s="225"/>
      <c r="K196" s="225"/>
      <c r="L196" s="225"/>
      <c r="M196" s="225"/>
      <c r="N196" s="225"/>
      <c r="O196" s="216"/>
    </row>
    <row r="197" spans="1:15" x14ac:dyDescent="0.25">
      <c r="A197" s="106"/>
      <c r="B197" s="106"/>
      <c r="C197" s="108"/>
      <c r="D197" s="109"/>
      <c r="E197" s="109"/>
      <c r="F197" s="109"/>
      <c r="G197" s="109"/>
      <c r="H197" s="109"/>
      <c r="I197" s="210"/>
      <c r="J197" s="231"/>
      <c r="K197" s="231"/>
      <c r="L197" s="231"/>
      <c r="M197" s="231"/>
      <c r="N197" s="231"/>
    </row>
    <row r="198" spans="1:15" x14ac:dyDescent="0.25">
      <c r="B198" s="2" t="s">
        <v>205</v>
      </c>
    </row>
    <row r="199" spans="1:15" s="115" customFormat="1" x14ac:dyDescent="0.25">
      <c r="A199" s="15"/>
      <c r="B199" s="15"/>
      <c r="C199" s="16"/>
      <c r="D199" s="17"/>
      <c r="E199" s="17" t="s">
        <v>457</v>
      </c>
      <c r="F199" s="75">
        <v>1356</v>
      </c>
      <c r="G199" s="17" t="s">
        <v>459</v>
      </c>
      <c r="H199" s="17" t="s">
        <v>404</v>
      </c>
      <c r="I199" s="187"/>
      <c r="J199" s="224"/>
      <c r="K199" s="224"/>
      <c r="L199" s="224"/>
      <c r="M199" s="224"/>
      <c r="N199" s="224"/>
      <c r="O199" s="215"/>
    </row>
    <row r="200" spans="1:15" s="162" customFormat="1" x14ac:dyDescent="0.25">
      <c r="A200" s="127"/>
      <c r="B200" s="127"/>
      <c r="C200" s="128"/>
      <c r="D200" s="129"/>
      <c r="E200" s="129" t="s">
        <v>456</v>
      </c>
      <c r="F200" s="75">
        <v>6823.7243676972967</v>
      </c>
      <c r="G200" s="129" t="s">
        <v>84</v>
      </c>
      <c r="H200" s="17" t="s">
        <v>458</v>
      </c>
      <c r="I200" s="214"/>
      <c r="J200" s="233"/>
      <c r="K200" s="233"/>
      <c r="L200" s="233"/>
      <c r="M200" s="233"/>
      <c r="N200" s="233"/>
      <c r="O200" s="222"/>
    </row>
    <row r="202" spans="1:15" s="115" customFormat="1" x14ac:dyDescent="0.25">
      <c r="A202" s="15"/>
      <c r="B202" s="15"/>
      <c r="C202" s="16"/>
      <c r="D202" s="17"/>
      <c r="E202" s="17" t="s">
        <v>450</v>
      </c>
      <c r="F202" s="75">
        <v>3209</v>
      </c>
      <c r="G202" s="17" t="s">
        <v>459</v>
      </c>
      <c r="H202" s="17" t="s">
        <v>404</v>
      </c>
      <c r="I202" s="187"/>
      <c r="J202" s="224"/>
      <c r="K202" s="224"/>
      <c r="L202" s="224"/>
      <c r="M202" s="224"/>
      <c r="N202" s="224"/>
      <c r="O202" s="215"/>
    </row>
    <row r="203" spans="1:15" s="162" customFormat="1" x14ac:dyDescent="0.25">
      <c r="A203" s="127"/>
      <c r="B203" s="127"/>
      <c r="C203" s="128"/>
      <c r="D203" s="129"/>
      <c r="E203" s="129" t="s">
        <v>455</v>
      </c>
      <c r="F203" s="75">
        <v>3275.0069291598415</v>
      </c>
      <c r="G203" s="129" t="s">
        <v>84</v>
      </c>
      <c r="H203" s="17" t="s">
        <v>458</v>
      </c>
      <c r="I203" s="214"/>
      <c r="J203" s="233"/>
      <c r="K203" s="233"/>
      <c r="L203" s="233"/>
      <c r="M203" s="233"/>
      <c r="N203" s="233"/>
      <c r="O203" s="222"/>
    </row>
    <row r="205" spans="1:15" s="115" customFormat="1" x14ac:dyDescent="0.25">
      <c r="A205" s="15"/>
      <c r="B205" s="15"/>
      <c r="C205" s="16"/>
      <c r="D205" s="17"/>
      <c r="E205" s="17" t="s">
        <v>451</v>
      </c>
      <c r="F205" s="75">
        <v>6365</v>
      </c>
      <c r="G205" s="17" t="s">
        <v>459</v>
      </c>
      <c r="H205" s="17" t="s">
        <v>404</v>
      </c>
      <c r="I205" s="187"/>
      <c r="J205" s="224"/>
      <c r="K205" s="224"/>
      <c r="L205" s="224"/>
      <c r="M205" s="224"/>
      <c r="N205" s="224"/>
      <c r="O205" s="215"/>
    </row>
    <row r="206" spans="1:15" s="162" customFormat="1" x14ac:dyDescent="0.25">
      <c r="A206" s="127"/>
      <c r="B206" s="127"/>
      <c r="C206" s="128"/>
      <c r="D206" s="129"/>
      <c r="E206" s="129" t="s">
        <v>454</v>
      </c>
      <c r="F206" s="75">
        <v>1426.8674529700463</v>
      </c>
      <c r="G206" s="129" t="s">
        <v>84</v>
      </c>
      <c r="H206" s="17" t="s">
        <v>458</v>
      </c>
      <c r="I206" s="214"/>
      <c r="J206" s="233"/>
      <c r="K206" s="233"/>
      <c r="L206" s="233"/>
      <c r="M206" s="233"/>
      <c r="N206" s="233"/>
      <c r="O206" s="222"/>
    </row>
    <row r="208" spans="1:15" s="115" customFormat="1" x14ac:dyDescent="0.25">
      <c r="A208" s="15"/>
      <c r="B208" s="15"/>
      <c r="C208" s="16"/>
      <c r="D208" s="17"/>
      <c r="E208" s="17" t="s">
        <v>452</v>
      </c>
      <c r="F208" s="75">
        <v>6767</v>
      </c>
      <c r="G208" s="17" t="s">
        <v>459</v>
      </c>
      <c r="H208" s="17" t="s">
        <v>404</v>
      </c>
      <c r="I208" s="187"/>
      <c r="J208" s="224"/>
      <c r="K208" s="224"/>
      <c r="L208" s="224"/>
      <c r="M208" s="224"/>
      <c r="N208" s="224"/>
      <c r="O208" s="215"/>
    </row>
    <row r="209" spans="1:15" s="162" customFormat="1" x14ac:dyDescent="0.25">
      <c r="A209" s="127"/>
      <c r="B209" s="127"/>
      <c r="C209" s="128"/>
      <c r="D209" s="129"/>
      <c r="E209" s="129" t="s">
        <v>453</v>
      </c>
      <c r="F209" s="75">
        <v>216.61568880973229</v>
      </c>
      <c r="G209" s="129" t="s">
        <v>84</v>
      </c>
      <c r="H209" s="17" t="s">
        <v>458</v>
      </c>
      <c r="I209" s="214"/>
      <c r="J209" s="233"/>
      <c r="K209" s="233"/>
      <c r="L209" s="233"/>
      <c r="M209" s="233"/>
      <c r="N209" s="233"/>
      <c r="O209" s="222"/>
    </row>
    <row r="212" spans="1:15" x14ac:dyDescent="0.25">
      <c r="A212" s="14" t="s">
        <v>237</v>
      </c>
      <c r="B212" s="14"/>
      <c r="C212" s="14"/>
      <c r="D212" s="14"/>
      <c r="E212" s="14"/>
      <c r="F212" s="14"/>
      <c r="G212" s="14"/>
      <c r="H212" s="14"/>
      <c r="I212" s="216"/>
      <c r="J212" s="225"/>
      <c r="K212" s="225"/>
      <c r="L212" s="225"/>
      <c r="M212" s="225"/>
      <c r="N212" s="225"/>
      <c r="O212" s="216"/>
    </row>
    <row r="214" spans="1:15" s="115" customFormat="1" x14ac:dyDescent="0.25">
      <c r="A214" s="15"/>
      <c r="B214" s="15"/>
      <c r="C214" s="16"/>
      <c r="D214" s="17"/>
      <c r="E214" s="18" t="s">
        <v>229</v>
      </c>
      <c r="F214" s="59">
        <v>2000</v>
      </c>
      <c r="G214" s="18" t="s">
        <v>230</v>
      </c>
      <c r="H214" s="17"/>
      <c r="I214" s="187"/>
      <c r="J214" s="224"/>
      <c r="K214" s="224"/>
      <c r="L214" s="224"/>
      <c r="M214" s="224"/>
      <c r="N214" s="224"/>
      <c r="O214" s="215"/>
    </row>
    <row r="215" spans="1:15" s="18" customFormat="1" x14ac:dyDescent="0.25">
      <c r="A215" s="42"/>
      <c r="B215" s="42"/>
      <c r="C215" s="43"/>
      <c r="E215" s="18" t="s">
        <v>231</v>
      </c>
      <c r="F215" s="59">
        <v>907185</v>
      </c>
      <c r="G215" s="18" t="s">
        <v>232</v>
      </c>
      <c r="I215" s="199"/>
      <c r="J215" s="234"/>
      <c r="K215" s="234"/>
      <c r="L215" s="234"/>
      <c r="M215" s="234"/>
      <c r="N215" s="234"/>
      <c r="O215" s="199"/>
    </row>
  </sheetData>
  <dataValidations disablePrompts="1" count="1">
    <dataValidation type="list" allowBlank="1" showInputMessage="1" showErrorMessage="1" sqref="F9" xr:uid="{00000000-0002-0000-0100-000000000000}">
      <formula1>$J$9:$N$9</formula1>
    </dataValidation>
  </dataValidations>
  <hyperlinks>
    <hyperlink ref="H77" r:id="rId1" xr:uid="{00000000-0004-0000-0100-000000000000}"/>
    <hyperlink ref="H134" r:id="rId2" xr:uid="{00000000-0004-0000-0100-000001000000}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AY84"/>
  <sheetViews>
    <sheetView zoomScale="70" zoomScaleNormal="70" workbookViewId="0">
      <pane xSplit="9" ySplit="5" topLeftCell="U66" activePane="bottomRight" state="frozen"/>
      <selection activeCell="G75" sqref="G75"/>
      <selection pane="topRight" activeCell="G75" sqref="G75"/>
      <selection pane="bottomLeft" activeCell="G75" sqref="G75"/>
      <selection pane="bottomRight" activeCell="R79" sqref="R79:AK79"/>
    </sheetView>
  </sheetViews>
  <sheetFormatPr defaultColWidth="0" defaultRowHeight="15" x14ac:dyDescent="0.25"/>
  <cols>
    <col min="1" max="2" width="2.7109375" style="2" customWidth="1"/>
    <col min="3" max="3" width="2.7109375" style="3" customWidth="1"/>
    <col min="4" max="4" width="2.7109375" style="131" customWidth="1"/>
    <col min="5" max="5" width="60.7109375" style="4" customWidth="1"/>
    <col min="6" max="8" width="13.7109375" style="4" customWidth="1"/>
    <col min="9" max="9" width="3.7109375" style="4" customWidth="1"/>
    <col min="10" max="39" width="13.7109375" style="5" customWidth="1"/>
    <col min="40" max="51" width="13.7109375" style="107" hidden="1" customWidth="1"/>
    <col min="52" max="16384" width="9.140625" style="107" hidden="1"/>
  </cols>
  <sheetData>
    <row r="1" spans="1:51" ht="26.25" x14ac:dyDescent="0.4">
      <c r="A1" s="1" t="s">
        <v>30</v>
      </c>
    </row>
    <row r="2" spans="1:51" x14ac:dyDescent="0.25">
      <c r="E2" s="15" t="s">
        <v>14</v>
      </c>
      <c r="J2" s="23">
        <f>Time!J$2</f>
        <v>42735</v>
      </c>
      <c r="K2" s="23">
        <f>Time!K$2</f>
        <v>43100</v>
      </c>
      <c r="L2" s="23">
        <f>Time!L$2</f>
        <v>43465</v>
      </c>
      <c r="M2" s="23">
        <f>Time!M$2</f>
        <v>43830</v>
      </c>
      <c r="N2" s="23">
        <f>Time!N$2</f>
        <v>44196</v>
      </c>
      <c r="O2" s="23">
        <f>Time!O$2</f>
        <v>44561</v>
      </c>
      <c r="P2" s="23">
        <f>Time!P$2</f>
        <v>44926</v>
      </c>
      <c r="Q2" s="23">
        <f>Time!Q$2</f>
        <v>45291</v>
      </c>
      <c r="R2" s="23">
        <f>Time!R$2</f>
        <v>45657</v>
      </c>
      <c r="S2" s="23">
        <f>Time!S$2</f>
        <v>46022</v>
      </c>
      <c r="T2" s="23">
        <f>Time!T$2</f>
        <v>46387</v>
      </c>
      <c r="U2" s="23">
        <f>Time!U$2</f>
        <v>46752</v>
      </c>
      <c r="V2" s="23">
        <f>Time!V$2</f>
        <v>47118</v>
      </c>
      <c r="W2" s="23">
        <f>Time!W$2</f>
        <v>47483</v>
      </c>
      <c r="X2" s="23">
        <f>Time!X$2</f>
        <v>47848</v>
      </c>
      <c r="Y2" s="23">
        <f>Time!Y$2</f>
        <v>48213</v>
      </c>
      <c r="Z2" s="23">
        <f>Time!Z$2</f>
        <v>48579</v>
      </c>
      <c r="AA2" s="23">
        <f>Time!AA$2</f>
        <v>48944</v>
      </c>
      <c r="AB2" s="23">
        <f>Time!AB$2</f>
        <v>49309</v>
      </c>
      <c r="AC2" s="23">
        <f>Time!AC$2</f>
        <v>49674</v>
      </c>
      <c r="AD2" s="23">
        <f>Time!AD$2</f>
        <v>50040</v>
      </c>
      <c r="AE2" s="23">
        <f>Time!AE$2</f>
        <v>50405</v>
      </c>
      <c r="AF2" s="23">
        <f>Time!AF$2</f>
        <v>50770</v>
      </c>
      <c r="AG2" s="23">
        <f>Time!AG$2</f>
        <v>51135</v>
      </c>
      <c r="AH2" s="23">
        <f>Time!AH$2</f>
        <v>51501</v>
      </c>
      <c r="AI2" s="23">
        <f>Time!AI$2</f>
        <v>51866</v>
      </c>
      <c r="AJ2" s="23">
        <f>Time!AJ$2</f>
        <v>52231</v>
      </c>
      <c r="AK2" s="23">
        <f>Time!AK$2</f>
        <v>52596</v>
      </c>
      <c r="AL2" s="23">
        <f>Time!AL$2</f>
        <v>52962</v>
      </c>
      <c r="AM2" s="23">
        <f>Time!AM$2</f>
        <v>53327</v>
      </c>
    </row>
    <row r="3" spans="1:51" x14ac:dyDescent="0.25">
      <c r="E3" s="17" t="s">
        <v>15</v>
      </c>
      <c r="J3" s="5" t="str">
        <f>Time!J$3</f>
        <v>Construction</v>
      </c>
      <c r="K3" s="5" t="str">
        <f>Time!K$3</f>
        <v>Construction</v>
      </c>
      <c r="L3" s="5" t="str">
        <f>Time!L$3</f>
        <v>Construction</v>
      </c>
      <c r="M3" s="5" t="str">
        <f>Time!M$3</f>
        <v>Construction</v>
      </c>
      <c r="N3" s="5" t="str">
        <f>Time!N$3</f>
        <v>Construction</v>
      </c>
      <c r="O3" s="5" t="str">
        <f>Time!O$3</f>
        <v>Construction</v>
      </c>
      <c r="P3" s="5" t="str">
        <f>Time!P$3</f>
        <v>Construction</v>
      </c>
      <c r="Q3" s="5" t="str">
        <f>Time!Q$3</f>
        <v>Construction</v>
      </c>
      <c r="R3" s="5" t="str">
        <f>Time!R$3</f>
        <v>Operation</v>
      </c>
      <c r="S3" s="5" t="str">
        <f>Time!S$3</f>
        <v>Operation</v>
      </c>
      <c r="T3" s="5" t="str">
        <f>Time!T$3</f>
        <v>Operation</v>
      </c>
      <c r="U3" s="5" t="str">
        <f>Time!U$3</f>
        <v>Operation</v>
      </c>
      <c r="V3" s="5" t="str">
        <f>Time!V$3</f>
        <v>Operation</v>
      </c>
      <c r="W3" s="5" t="str">
        <f>Time!W$3</f>
        <v>Operation</v>
      </c>
      <c r="X3" s="5" t="str">
        <f>Time!X$3</f>
        <v>Operation</v>
      </c>
      <c r="Y3" s="5" t="str">
        <f>Time!Y$3</f>
        <v>Operation</v>
      </c>
      <c r="Z3" s="5" t="str">
        <f>Time!Z$3</f>
        <v>Operation</v>
      </c>
      <c r="AA3" s="5" t="str">
        <f>Time!AA$3</f>
        <v>Operation</v>
      </c>
      <c r="AB3" s="5" t="str">
        <f>Time!AB$3</f>
        <v>Operation</v>
      </c>
      <c r="AC3" s="5" t="str">
        <f>Time!AC$3</f>
        <v>Operation</v>
      </c>
      <c r="AD3" s="5" t="str">
        <f>Time!AD$3</f>
        <v>Operation</v>
      </c>
      <c r="AE3" s="5" t="str">
        <f>Time!AE$3</f>
        <v>Operation</v>
      </c>
      <c r="AF3" s="5" t="str">
        <f>Time!AF$3</f>
        <v>Operation</v>
      </c>
      <c r="AG3" s="5" t="str">
        <f>Time!AG$3</f>
        <v>Operation</v>
      </c>
      <c r="AH3" s="5" t="str">
        <f>Time!AH$3</f>
        <v>Operation</v>
      </c>
      <c r="AI3" s="5" t="str">
        <f>Time!AI$3</f>
        <v>Operation</v>
      </c>
      <c r="AJ3" s="5" t="str">
        <f>Time!AJ$3</f>
        <v>Operation</v>
      </c>
      <c r="AK3" s="5" t="str">
        <f>Time!AK$3</f>
        <v>Operation</v>
      </c>
      <c r="AL3" s="5" t="str">
        <f>Time!AL$3</f>
        <v>Post-Forecast</v>
      </c>
      <c r="AM3" s="5" t="str">
        <f>Time!AM$3</f>
        <v>Post-Forecast</v>
      </c>
    </row>
    <row r="4" spans="1:51" x14ac:dyDescent="0.25">
      <c r="E4" s="17" t="s">
        <v>16</v>
      </c>
      <c r="J4" s="86">
        <f>Time!J$4</f>
        <v>2016</v>
      </c>
      <c r="K4" s="86">
        <f>Time!K$4</f>
        <v>2017</v>
      </c>
      <c r="L4" s="86">
        <f>Time!L$4</f>
        <v>2018</v>
      </c>
      <c r="M4" s="86">
        <f>Time!M$4</f>
        <v>2019</v>
      </c>
      <c r="N4" s="86">
        <f>Time!N$4</f>
        <v>2020</v>
      </c>
      <c r="O4" s="86">
        <f>Time!O$4</f>
        <v>2021</v>
      </c>
      <c r="P4" s="86">
        <f>Time!P$4</f>
        <v>2022</v>
      </c>
      <c r="Q4" s="86">
        <f>Time!Q$4</f>
        <v>2023</v>
      </c>
      <c r="R4" s="86">
        <f>Time!R$4</f>
        <v>2024</v>
      </c>
      <c r="S4" s="86">
        <f>Time!S$4</f>
        <v>2025</v>
      </c>
      <c r="T4" s="86">
        <f>Time!T$4</f>
        <v>2026</v>
      </c>
      <c r="U4" s="86">
        <f>Time!U$4</f>
        <v>2027</v>
      </c>
      <c r="V4" s="86">
        <f>Time!V$4</f>
        <v>2028</v>
      </c>
      <c r="W4" s="86">
        <f>Time!W$4</f>
        <v>2029</v>
      </c>
      <c r="X4" s="86">
        <f>Time!X$4</f>
        <v>2030</v>
      </c>
      <c r="Y4" s="86">
        <f>Time!Y$4</f>
        <v>2031</v>
      </c>
      <c r="Z4" s="86">
        <f>Time!Z$4</f>
        <v>2032</v>
      </c>
      <c r="AA4" s="86">
        <f>Time!AA$4</f>
        <v>2033</v>
      </c>
      <c r="AB4" s="86">
        <f>Time!AB$4</f>
        <v>2034</v>
      </c>
      <c r="AC4" s="86">
        <f>Time!AC$4</f>
        <v>2035</v>
      </c>
      <c r="AD4" s="86">
        <f>Time!AD$4</f>
        <v>2036</v>
      </c>
      <c r="AE4" s="86">
        <f>Time!AE$4</f>
        <v>2037</v>
      </c>
      <c r="AF4" s="86">
        <f>Time!AF$4</f>
        <v>2038</v>
      </c>
      <c r="AG4" s="86">
        <f>Time!AG$4</f>
        <v>2039</v>
      </c>
      <c r="AH4" s="86">
        <f>Time!AH$4</f>
        <v>2040</v>
      </c>
      <c r="AI4" s="86">
        <f>Time!AI$4</f>
        <v>2041</v>
      </c>
      <c r="AJ4" s="5">
        <f>Time!AJ$4</f>
        <v>2042</v>
      </c>
      <c r="AK4" s="5">
        <f>Time!AK$4</f>
        <v>2043</v>
      </c>
      <c r="AL4" s="5">
        <f>Time!AL$4</f>
        <v>2044</v>
      </c>
      <c r="AM4" s="5">
        <f>Time!AM$4</f>
        <v>2045</v>
      </c>
    </row>
    <row r="5" spans="1:51" x14ac:dyDescent="0.25">
      <c r="E5" s="17" t="s">
        <v>17</v>
      </c>
      <c r="F5" s="6" t="s">
        <v>1</v>
      </c>
      <c r="G5" s="6" t="s">
        <v>2</v>
      </c>
      <c r="H5" s="6" t="s">
        <v>12</v>
      </c>
      <c r="J5">
        <f>Time!J$5</f>
        <v>1</v>
      </c>
      <c r="K5">
        <f>Time!K$5</f>
        <v>2</v>
      </c>
      <c r="L5">
        <f>Time!L$5</f>
        <v>3</v>
      </c>
      <c r="M5">
        <f>Time!M$5</f>
        <v>4</v>
      </c>
      <c r="N5">
        <f>Time!N$5</f>
        <v>5</v>
      </c>
      <c r="O5">
        <f>Time!O$5</f>
        <v>6</v>
      </c>
      <c r="P5">
        <f>Time!P$5</f>
        <v>7</v>
      </c>
      <c r="Q5">
        <f>Time!Q$5</f>
        <v>8</v>
      </c>
      <c r="R5">
        <f>Time!R$5</f>
        <v>9</v>
      </c>
      <c r="S5">
        <f>Time!S$5</f>
        <v>10</v>
      </c>
      <c r="T5">
        <f>Time!T$5</f>
        <v>11</v>
      </c>
      <c r="U5">
        <f>Time!U$5</f>
        <v>12</v>
      </c>
      <c r="V5">
        <f>Time!V$5</f>
        <v>13</v>
      </c>
      <c r="W5">
        <f>Time!W$5</f>
        <v>14</v>
      </c>
      <c r="X5">
        <f>Time!X$5</f>
        <v>15</v>
      </c>
      <c r="Y5">
        <f>Time!Y$5</f>
        <v>16</v>
      </c>
      <c r="Z5">
        <f>Time!Z$5</f>
        <v>17</v>
      </c>
      <c r="AA5">
        <f>Time!AA$5</f>
        <v>18</v>
      </c>
      <c r="AB5">
        <f>Time!AB$5</f>
        <v>19</v>
      </c>
      <c r="AC5">
        <f>Time!AC$5</f>
        <v>20</v>
      </c>
      <c r="AD5">
        <f>Time!AD$5</f>
        <v>21</v>
      </c>
      <c r="AE5">
        <f>Time!AE$5</f>
        <v>22</v>
      </c>
      <c r="AF5">
        <f>Time!AF$5</f>
        <v>23</v>
      </c>
      <c r="AG5">
        <f>Time!AG$5</f>
        <v>24</v>
      </c>
      <c r="AH5">
        <f>Time!AH$5</f>
        <v>25</v>
      </c>
      <c r="AI5">
        <f>Time!AI$5</f>
        <v>26</v>
      </c>
      <c r="AJ5">
        <f>Time!AJ$5</f>
        <v>27</v>
      </c>
      <c r="AK5">
        <f>Time!AK$5</f>
        <v>28</v>
      </c>
      <c r="AL5">
        <f>Time!AL$5</f>
        <v>29</v>
      </c>
      <c r="AM5">
        <f>Time!AM$5</f>
        <v>30</v>
      </c>
    </row>
    <row r="6" spans="1:51" x14ac:dyDescent="0.25">
      <c r="F6" s="6"/>
      <c r="G6" s="6"/>
      <c r="H6" s="6"/>
    </row>
    <row r="7" spans="1:51" x14ac:dyDescent="0.25">
      <c r="A7" s="14" t="s">
        <v>239</v>
      </c>
      <c r="B7" s="14"/>
      <c r="C7" s="14"/>
      <c r="D7" s="132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</row>
    <row r="8" spans="1:51" x14ac:dyDescent="0.25">
      <c r="E8" s="8"/>
      <c r="F8" s="8"/>
      <c r="G8" s="8"/>
    </row>
    <row r="9" spans="1:51" x14ac:dyDescent="0.25">
      <c r="B9" s="2" t="s">
        <v>53</v>
      </c>
      <c r="E9" s="8"/>
      <c r="F9" s="8"/>
      <c r="G9" s="8"/>
    </row>
    <row r="10" spans="1:51" x14ac:dyDescent="0.25">
      <c r="E10" s="8"/>
      <c r="F10" s="8"/>
      <c r="G10" s="8"/>
    </row>
    <row r="11" spans="1:51" x14ac:dyDescent="0.25">
      <c r="C11" s="3" t="s">
        <v>67</v>
      </c>
      <c r="E11" s="8"/>
      <c r="F11" s="8"/>
      <c r="G11" s="8"/>
    </row>
    <row r="12" spans="1:51" s="115" customFormat="1" x14ac:dyDescent="0.25">
      <c r="A12" s="15"/>
      <c r="B12" s="15"/>
      <c r="C12" s="16"/>
      <c r="D12" s="146"/>
      <c r="E12" t="s">
        <v>258</v>
      </c>
      <c r="F12"/>
      <c r="G12" s="18" t="s">
        <v>159</v>
      </c>
      <c r="H12">
        <f>SUM(J12:AJ12)</f>
        <v>574926.029094839</v>
      </c>
      <c r="I12"/>
      <c r="J12" s="44">
        <f>J14*J17</f>
        <v>19496.652428727528</v>
      </c>
      <c r="K12" s="44">
        <f t="shared" ref="K12:AJ12" si="0">K14*K17</f>
        <v>19627.280000000002</v>
      </c>
      <c r="L12" s="44">
        <f t="shared" si="0"/>
        <v>19758.782776</v>
      </c>
      <c r="M12" s="44">
        <f t="shared" si="0"/>
        <v>19891.166620599201</v>
      </c>
      <c r="N12" s="44">
        <f t="shared" si="0"/>
        <v>20024.437436957214</v>
      </c>
      <c r="O12" s="44">
        <f t="shared" si="0"/>
        <v>20158.601167784826</v>
      </c>
      <c r="P12" s="44">
        <f t="shared" si="0"/>
        <v>20293.66379560898</v>
      </c>
      <c r="Q12" s="44">
        <f t="shared" si="0"/>
        <v>20429.63134303956</v>
      </c>
      <c r="R12" s="44">
        <f t="shared" si="0"/>
        <v>20566.509873037925</v>
      </c>
      <c r="S12" s="44">
        <f t="shared" si="0"/>
        <v>20704.305489187274</v>
      </c>
      <c r="T12" s="44">
        <f t="shared" si="0"/>
        <v>20843.02433596483</v>
      </c>
      <c r="U12" s="44">
        <f t="shared" si="0"/>
        <v>20982.672599015794</v>
      </c>
      <c r="V12" s="44">
        <f t="shared" si="0"/>
        <v>21123.256505429199</v>
      </c>
      <c r="W12" s="44">
        <f t="shared" si="0"/>
        <v>21264.782324015574</v>
      </c>
      <c r="X12" s="44">
        <f t="shared" si="0"/>
        <v>21407.256365586476</v>
      </c>
      <c r="Y12" s="44">
        <f t="shared" si="0"/>
        <v>21550.684983235904</v>
      </c>
      <c r="Z12" s="44">
        <f t="shared" si="0"/>
        <v>21695.074572623584</v>
      </c>
      <c r="AA12" s="44">
        <f t="shared" si="0"/>
        <v>21840.43157226016</v>
      </c>
      <c r="AB12" s="44">
        <f t="shared" si="0"/>
        <v>21986.762463794301</v>
      </c>
      <c r="AC12" s="44">
        <f t="shared" si="0"/>
        <v>22134.073772301719</v>
      </c>
      <c r="AD12" s="44">
        <f t="shared" si="0"/>
        <v>22282.372066576139</v>
      </c>
      <c r="AE12" s="44">
        <f t="shared" si="0"/>
        <v>22431.6639594222</v>
      </c>
      <c r="AF12" s="44">
        <f t="shared" si="0"/>
        <v>22581.956107950326</v>
      </c>
      <c r="AG12" s="44">
        <f t="shared" si="0"/>
        <v>22733.255213873592</v>
      </c>
      <c r="AH12" s="44">
        <f t="shared" si="0"/>
        <v>22885.568023806543</v>
      </c>
      <c r="AI12" s="44">
        <f t="shared" si="0"/>
        <v>23038.901329566044</v>
      </c>
      <c r="AJ12" s="44">
        <f t="shared" si="0"/>
        <v>23193.261968474137</v>
      </c>
      <c r="AK12" s="44">
        <f t="shared" ref="AK12:AM12" si="1">AK14*AK17</f>
        <v>23348.65682366291</v>
      </c>
      <c r="AL12" s="44">
        <f t="shared" si="1"/>
        <v>23505.092824381449</v>
      </c>
      <c r="AM12" s="44">
        <f t="shared" si="1"/>
        <v>23662.576946304802</v>
      </c>
    </row>
    <row r="13" spans="1:51" s="115" customFormat="1" x14ac:dyDescent="0.25">
      <c r="A13" s="15"/>
      <c r="B13" s="15"/>
      <c r="C13" s="16"/>
      <c r="D13" s="146"/>
      <c r="E13" t="s">
        <v>259</v>
      </c>
      <c r="F13"/>
      <c r="G13" s="18" t="s">
        <v>159</v>
      </c>
      <c r="H13">
        <f>SUM(J13:AJ13)</f>
        <v>49993.56774737731</v>
      </c>
      <c r="I13"/>
      <c r="J13" s="44">
        <f>J14*J18</f>
        <v>1695.3610807589155</v>
      </c>
      <c r="K13" s="44">
        <f t="shared" ref="K13:AJ13" si="2">K14*K18</f>
        <v>1706.72</v>
      </c>
      <c r="L13" s="44">
        <f t="shared" si="2"/>
        <v>1718.1550239999999</v>
      </c>
      <c r="M13" s="44">
        <f t="shared" si="2"/>
        <v>1729.6666626608001</v>
      </c>
      <c r="N13" s="44">
        <f t="shared" si="2"/>
        <v>1741.2554293006272</v>
      </c>
      <c r="O13" s="44">
        <f t="shared" si="2"/>
        <v>1752.9218406769412</v>
      </c>
      <c r="P13" s="44">
        <f t="shared" si="2"/>
        <v>1764.6664170094766</v>
      </c>
      <c r="Q13" s="44">
        <f t="shared" si="2"/>
        <v>1776.4896820034398</v>
      </c>
      <c r="R13" s="44">
        <f t="shared" si="2"/>
        <v>1788.3921628728629</v>
      </c>
      <c r="S13" s="44">
        <f t="shared" si="2"/>
        <v>1800.3743903641109</v>
      </c>
      <c r="T13" s="44">
        <f t="shared" si="2"/>
        <v>1812.4368987795503</v>
      </c>
      <c r="U13" s="44">
        <f t="shared" si="2"/>
        <v>1824.5802260013734</v>
      </c>
      <c r="V13" s="44">
        <f t="shared" si="2"/>
        <v>1836.8049135155825</v>
      </c>
      <c r="W13" s="44">
        <f t="shared" si="2"/>
        <v>1849.1115064361368</v>
      </c>
      <c r="X13" s="44">
        <f t="shared" si="2"/>
        <v>1861.5005535292587</v>
      </c>
      <c r="Y13" s="44">
        <f t="shared" si="2"/>
        <v>1873.9726072379049</v>
      </c>
      <c r="Z13" s="44">
        <f t="shared" si="2"/>
        <v>1886.5282237063986</v>
      </c>
      <c r="AA13" s="44">
        <f t="shared" si="2"/>
        <v>1899.1679628052314</v>
      </c>
      <c r="AB13" s="44">
        <f t="shared" si="2"/>
        <v>1911.8923881560261</v>
      </c>
      <c r="AC13" s="44">
        <f t="shared" si="2"/>
        <v>1924.7020671566713</v>
      </c>
      <c r="AD13" s="44">
        <f t="shared" si="2"/>
        <v>1937.5975710066207</v>
      </c>
      <c r="AE13" s="44">
        <f t="shared" si="2"/>
        <v>1950.579474732365</v>
      </c>
      <c r="AF13" s="44">
        <f t="shared" si="2"/>
        <v>1963.6483572130717</v>
      </c>
      <c r="AG13" s="44">
        <f t="shared" si="2"/>
        <v>1976.8048012063994</v>
      </c>
      <c r="AH13" s="44">
        <f t="shared" si="2"/>
        <v>1990.049393374482</v>
      </c>
      <c r="AI13" s="44">
        <f t="shared" si="2"/>
        <v>2003.3827243100907</v>
      </c>
      <c r="AJ13" s="44">
        <f t="shared" si="2"/>
        <v>2016.8053885629683</v>
      </c>
      <c r="AK13" s="44">
        <f t="shared" ref="AK13:AM13" si="3">AK14*AK18</f>
        <v>2030.3179846663402</v>
      </c>
      <c r="AL13" s="44">
        <f t="shared" si="3"/>
        <v>2043.9211151636043</v>
      </c>
      <c r="AM13" s="44">
        <f t="shared" si="3"/>
        <v>2057.6153866352001</v>
      </c>
    </row>
    <row r="14" spans="1:51" s="115" customFormat="1" x14ac:dyDescent="0.25">
      <c r="A14" s="15"/>
      <c r="B14" s="15"/>
      <c r="C14" s="16"/>
      <c r="D14" s="146"/>
      <c r="E14" t="s">
        <v>260</v>
      </c>
      <c r="F14"/>
      <c r="G14" s="18" t="s">
        <v>159</v>
      </c>
      <c r="H14">
        <f>SUM(J14:AJ14)</f>
        <v>624919.59684221644</v>
      </c>
      <c r="I14"/>
      <c r="J14" s="44">
        <f>K14/1.0067</f>
        <v>21192.013509486442</v>
      </c>
      <c r="K14" s="44">
        <v>21334</v>
      </c>
      <c r="L14" s="44">
        <f>K14*1.0067</f>
        <v>21476.9378</v>
      </c>
      <c r="M14" s="44">
        <f t="shared" ref="M14:AJ14" si="4">L14*1.0067</f>
        <v>21620.833283259999</v>
      </c>
      <c r="N14" s="44">
        <f t="shared" si="4"/>
        <v>21765.692866257839</v>
      </c>
      <c r="O14" s="44">
        <f t="shared" si="4"/>
        <v>21911.523008461765</v>
      </c>
      <c r="P14" s="44">
        <f t="shared" si="4"/>
        <v>22058.330212618457</v>
      </c>
      <c r="Q14" s="44">
        <f t="shared" si="4"/>
        <v>22206.121025042998</v>
      </c>
      <c r="R14" s="44">
        <f t="shared" si="4"/>
        <v>22354.902035910785</v>
      </c>
      <c r="S14" s="44">
        <f t="shared" si="4"/>
        <v>22504.679879551386</v>
      </c>
      <c r="T14" s="44">
        <f t="shared" si="4"/>
        <v>22655.46123474438</v>
      </c>
      <c r="U14" s="44">
        <f t="shared" si="4"/>
        <v>22807.252825017167</v>
      </c>
      <c r="V14" s="44">
        <f t="shared" si="4"/>
        <v>22960.061418944781</v>
      </c>
      <c r="W14" s="44">
        <f t="shared" si="4"/>
        <v>23113.893830451711</v>
      </c>
      <c r="X14" s="44">
        <f t="shared" si="4"/>
        <v>23268.756919115734</v>
      </c>
      <c r="Y14" s="44">
        <f t="shared" si="4"/>
        <v>23424.657590473809</v>
      </c>
      <c r="Z14" s="44">
        <f t="shared" si="4"/>
        <v>23581.602796329982</v>
      </c>
      <c r="AA14" s="44">
        <f t="shared" si="4"/>
        <v>23739.59953506539</v>
      </c>
      <c r="AB14" s="44">
        <f t="shared" si="4"/>
        <v>23898.654851950327</v>
      </c>
      <c r="AC14" s="44">
        <f t="shared" si="4"/>
        <v>24058.775839458391</v>
      </c>
      <c r="AD14" s="44">
        <f t="shared" si="4"/>
        <v>24219.969637582759</v>
      </c>
      <c r="AE14" s="44">
        <f t="shared" si="4"/>
        <v>24382.243434154563</v>
      </c>
      <c r="AF14" s="44">
        <f t="shared" si="4"/>
        <v>24545.604465163397</v>
      </c>
      <c r="AG14" s="44">
        <f t="shared" si="4"/>
        <v>24710.060015079991</v>
      </c>
      <c r="AH14" s="44">
        <f t="shared" si="4"/>
        <v>24875.617417181023</v>
      </c>
      <c r="AI14" s="44">
        <f t="shared" si="4"/>
        <v>25042.284053876134</v>
      </c>
      <c r="AJ14" s="44">
        <f t="shared" si="4"/>
        <v>25210.067357037104</v>
      </c>
      <c r="AK14" s="44">
        <f t="shared" ref="AK14" si="5">AJ14*1.0067</f>
        <v>25378.974808329251</v>
      </c>
      <c r="AL14" s="44">
        <f t="shared" ref="AL14" si="6">AK14*1.0067</f>
        <v>25549.013939545053</v>
      </c>
      <c r="AM14" s="44">
        <f t="shared" ref="AM14" si="7">AL14*1.0067</f>
        <v>25720.192332940002</v>
      </c>
    </row>
    <row r="15" spans="1:51" s="18" customFormat="1" x14ac:dyDescent="0.25">
      <c r="A15" s="42"/>
      <c r="B15" s="42"/>
      <c r="C15" s="43"/>
      <c r="D15" s="133"/>
    </row>
    <row r="16" spans="1:51" s="18" customFormat="1" x14ac:dyDescent="0.25">
      <c r="A16" s="42"/>
      <c r="B16" s="42"/>
      <c r="C16" s="43"/>
      <c r="D16" s="133" t="s">
        <v>279</v>
      </c>
    </row>
    <row r="17" spans="1:39" s="88" customFormat="1" x14ac:dyDescent="0.25">
      <c r="A17" s="137"/>
      <c r="B17" s="137"/>
      <c r="C17" s="138"/>
      <c r="D17" s="139"/>
      <c r="E17" s="89" t="s">
        <v>280</v>
      </c>
      <c r="G17" s="88" t="s">
        <v>70</v>
      </c>
      <c r="J17" s="179">
        <v>0.92</v>
      </c>
      <c r="K17" s="179">
        <v>0.92</v>
      </c>
      <c r="L17" s="179">
        <v>0.92</v>
      </c>
      <c r="M17" s="179">
        <v>0.92</v>
      </c>
      <c r="N17" s="179">
        <v>0.92</v>
      </c>
      <c r="O17" s="179">
        <v>0.92</v>
      </c>
      <c r="P17" s="179">
        <v>0.92</v>
      </c>
      <c r="Q17" s="179">
        <v>0.92</v>
      </c>
      <c r="R17" s="179">
        <v>0.92</v>
      </c>
      <c r="S17" s="179">
        <v>0.92</v>
      </c>
      <c r="T17" s="179">
        <v>0.92</v>
      </c>
      <c r="U17" s="179">
        <v>0.92</v>
      </c>
      <c r="V17" s="179">
        <v>0.92</v>
      </c>
      <c r="W17" s="179">
        <v>0.92</v>
      </c>
      <c r="X17" s="179">
        <v>0.92</v>
      </c>
      <c r="Y17" s="179">
        <v>0.92</v>
      </c>
      <c r="Z17" s="179">
        <v>0.92</v>
      </c>
      <c r="AA17" s="179">
        <v>0.92</v>
      </c>
      <c r="AB17" s="179">
        <v>0.92</v>
      </c>
      <c r="AC17" s="179">
        <v>0.92</v>
      </c>
      <c r="AD17" s="179">
        <v>0.92</v>
      </c>
      <c r="AE17" s="179">
        <v>0.92</v>
      </c>
      <c r="AF17" s="179">
        <v>0.92</v>
      </c>
      <c r="AG17" s="179">
        <v>0.92</v>
      </c>
      <c r="AH17" s="179">
        <v>0.92</v>
      </c>
      <c r="AI17" s="179">
        <v>0.92</v>
      </c>
      <c r="AJ17" s="179">
        <v>0.92</v>
      </c>
      <c r="AK17" s="179">
        <v>0.92</v>
      </c>
      <c r="AL17" s="179">
        <v>0.92</v>
      </c>
      <c r="AM17" s="179">
        <v>0.92</v>
      </c>
    </row>
    <row r="18" spans="1:39" s="88" customFormat="1" x14ac:dyDescent="0.25">
      <c r="A18" s="137"/>
      <c r="B18" s="137"/>
      <c r="C18" s="138"/>
      <c r="D18" s="139"/>
      <c r="E18" s="89" t="s">
        <v>281</v>
      </c>
      <c r="G18" s="88" t="s">
        <v>70</v>
      </c>
      <c r="J18" s="179">
        <v>0.08</v>
      </c>
      <c r="K18" s="179">
        <v>0.08</v>
      </c>
      <c r="L18" s="179">
        <v>0.08</v>
      </c>
      <c r="M18" s="179">
        <v>0.08</v>
      </c>
      <c r="N18" s="179">
        <v>0.08</v>
      </c>
      <c r="O18" s="179">
        <v>0.08</v>
      </c>
      <c r="P18" s="179">
        <v>0.08</v>
      </c>
      <c r="Q18" s="179">
        <v>0.08</v>
      </c>
      <c r="R18" s="179">
        <v>0.08</v>
      </c>
      <c r="S18" s="179">
        <v>0.08</v>
      </c>
      <c r="T18" s="179">
        <v>0.08</v>
      </c>
      <c r="U18" s="179">
        <v>0.08</v>
      </c>
      <c r="V18" s="179">
        <v>0.08</v>
      </c>
      <c r="W18" s="179">
        <v>0.08</v>
      </c>
      <c r="X18" s="179">
        <v>0.08</v>
      </c>
      <c r="Y18" s="179">
        <v>0.08</v>
      </c>
      <c r="Z18" s="179">
        <v>0.08</v>
      </c>
      <c r="AA18" s="179">
        <v>0.08</v>
      </c>
      <c r="AB18" s="179">
        <v>0.08</v>
      </c>
      <c r="AC18" s="179">
        <v>0.08</v>
      </c>
      <c r="AD18" s="179">
        <v>0.08</v>
      </c>
      <c r="AE18" s="179">
        <v>0.08</v>
      </c>
      <c r="AF18" s="179">
        <v>0.08</v>
      </c>
      <c r="AG18" s="179">
        <v>0.08</v>
      </c>
      <c r="AH18" s="179">
        <v>0.08</v>
      </c>
      <c r="AI18" s="179">
        <v>0.08</v>
      </c>
      <c r="AJ18" s="179">
        <v>0.08</v>
      </c>
      <c r="AK18" s="179">
        <v>0.08</v>
      </c>
      <c r="AL18" s="179">
        <v>0.08</v>
      </c>
      <c r="AM18" s="179">
        <v>0.08</v>
      </c>
    </row>
    <row r="19" spans="1:39" s="18" customFormat="1" x14ac:dyDescent="0.25">
      <c r="A19" s="42"/>
      <c r="B19" s="42"/>
      <c r="C19" s="43"/>
      <c r="D19" s="133"/>
    </row>
    <row r="20" spans="1:39" s="18" customFormat="1" x14ac:dyDescent="0.25">
      <c r="A20" s="42"/>
      <c r="B20" s="42"/>
      <c r="C20" s="43" t="s">
        <v>309</v>
      </c>
      <c r="D20" s="133"/>
    </row>
    <row r="21" spans="1:39" s="18" customFormat="1" x14ac:dyDescent="0.25">
      <c r="A21" s="42"/>
      <c r="B21" s="42"/>
      <c r="C21" s="43"/>
      <c r="D21" s="133"/>
      <c r="E21" s="18" t="s">
        <v>310</v>
      </c>
      <c r="G21" s="18" t="s">
        <v>159</v>
      </c>
      <c r="J21" s="59">
        <f t="shared" ref="J21" si="8">J29*0.92</f>
        <v>8048.5149498360988</v>
      </c>
      <c r="K21" s="59">
        <f>K29*0.92</f>
        <v>8102.4400000000005</v>
      </c>
      <c r="L21" s="59">
        <f t="shared" ref="L21:AJ21" si="9">L29*0.92</f>
        <v>8156.7263479999992</v>
      </c>
      <c r="M21" s="59">
        <f t="shared" si="9"/>
        <v>8211.3764145315981</v>
      </c>
      <c r="N21" s="59">
        <f t="shared" si="9"/>
        <v>8266.3926365089592</v>
      </c>
      <c r="O21" s="59">
        <f t="shared" si="9"/>
        <v>8321.7774671735697</v>
      </c>
      <c r="P21" s="59">
        <f t="shared" si="9"/>
        <v>8377.5333762036316</v>
      </c>
      <c r="Q21" s="59">
        <f t="shared" si="9"/>
        <v>8433.6628498241953</v>
      </c>
      <c r="R21" s="59">
        <f t="shared" si="9"/>
        <v>8490.1683909180174</v>
      </c>
      <c r="S21" s="59">
        <f t="shared" si="9"/>
        <v>8547.0525191371671</v>
      </c>
      <c r="T21" s="59">
        <f t="shared" si="9"/>
        <v>8604.3177710153868</v>
      </c>
      <c r="U21" s="59">
        <f t="shared" si="9"/>
        <v>8661.9667000811896</v>
      </c>
      <c r="V21" s="59">
        <f t="shared" si="9"/>
        <v>8720.0018769717317</v>
      </c>
      <c r="W21" s="59">
        <f t="shared" si="9"/>
        <v>8778.4258895474431</v>
      </c>
      <c r="X21" s="59">
        <f t="shared" si="9"/>
        <v>8837.2413430074103</v>
      </c>
      <c r="Y21" s="59">
        <f t="shared" si="9"/>
        <v>8896.4508600055597</v>
      </c>
      <c r="Z21" s="59">
        <f t="shared" si="9"/>
        <v>8956.0570807675958</v>
      </c>
      <c r="AA21" s="59">
        <f t="shared" si="9"/>
        <v>9016.0626632087387</v>
      </c>
      <c r="AB21" s="59">
        <f t="shared" si="9"/>
        <v>9076.4702830522365</v>
      </c>
      <c r="AC21" s="59">
        <f t="shared" si="9"/>
        <v>9137.2826339486855</v>
      </c>
      <c r="AD21" s="59">
        <f t="shared" si="9"/>
        <v>9198.5024275961423</v>
      </c>
      <c r="AE21" s="59">
        <f t="shared" si="9"/>
        <v>9260.1323938610367</v>
      </c>
      <c r="AF21" s="59">
        <f t="shared" si="9"/>
        <v>9322.1752808999045</v>
      </c>
      <c r="AG21" s="59">
        <f t="shared" si="9"/>
        <v>9384.6338552819325</v>
      </c>
      <c r="AH21" s="59">
        <f t="shared" si="9"/>
        <v>9447.5109021123226</v>
      </c>
      <c r="AI21" s="59">
        <f t="shared" si="9"/>
        <v>9510.809225156474</v>
      </c>
      <c r="AJ21" s="59">
        <f t="shared" si="9"/>
        <v>9574.5316469650206</v>
      </c>
      <c r="AK21" s="59">
        <f t="shared" ref="AK21:AM21" si="10">AK29*0.92</f>
        <v>9638.6810089996852</v>
      </c>
      <c r="AL21" s="59">
        <f t="shared" si="10"/>
        <v>9703.2601717599828</v>
      </c>
      <c r="AM21" s="59">
        <f t="shared" si="10"/>
        <v>9768.2720149107736</v>
      </c>
    </row>
    <row r="22" spans="1:39" s="18" customFormat="1" x14ac:dyDescent="0.25">
      <c r="A22" s="42"/>
      <c r="B22" s="42"/>
      <c r="C22" s="43"/>
      <c r="D22" s="133"/>
      <c r="E22" s="18" t="s">
        <v>313</v>
      </c>
      <c r="G22" s="18" t="s">
        <v>159</v>
      </c>
      <c r="J22" s="59">
        <f t="shared" ref="J22" si="11">J30*0.92</f>
        <v>4662.6005761398637</v>
      </c>
      <c r="K22" s="59">
        <f>K30*0.92</f>
        <v>4693.84</v>
      </c>
      <c r="L22" s="59">
        <f t="shared" ref="L22:AJ22" si="12">L30*0.92</f>
        <v>4725.2887280000004</v>
      </c>
      <c r="M22" s="59">
        <f t="shared" si="12"/>
        <v>4756.9481624775999</v>
      </c>
      <c r="N22" s="59">
        <f t="shared" si="12"/>
        <v>4788.8197151661989</v>
      </c>
      <c r="O22" s="59">
        <f t="shared" si="12"/>
        <v>4820.9048072578125</v>
      </c>
      <c r="P22" s="59">
        <f t="shared" si="12"/>
        <v>4853.204869466439</v>
      </c>
      <c r="Q22" s="59">
        <f t="shared" si="12"/>
        <v>4885.7213420918642</v>
      </c>
      <c r="R22" s="59">
        <f t="shared" si="12"/>
        <v>4918.4556750838792</v>
      </c>
      <c r="S22" s="59">
        <f t="shared" si="12"/>
        <v>4951.4093281069408</v>
      </c>
      <c r="T22" s="59">
        <f t="shared" si="12"/>
        <v>4984.5837706052571</v>
      </c>
      <c r="U22" s="59">
        <f t="shared" si="12"/>
        <v>5017.9804818683115</v>
      </c>
      <c r="V22" s="59">
        <f t="shared" si="12"/>
        <v>5051.6009510968288</v>
      </c>
      <c r="W22" s="59">
        <f t="shared" si="12"/>
        <v>5085.4466774691764</v>
      </c>
      <c r="X22" s="59">
        <f t="shared" si="12"/>
        <v>5119.5191702082202</v>
      </c>
      <c r="Y22" s="59">
        <f t="shared" si="12"/>
        <v>5153.8199486486146</v>
      </c>
      <c r="Z22" s="59">
        <f t="shared" si="12"/>
        <v>5188.3505423045599</v>
      </c>
      <c r="AA22" s="59">
        <f t="shared" si="12"/>
        <v>5223.1124909380005</v>
      </c>
      <c r="AB22" s="59">
        <f t="shared" si="12"/>
        <v>5258.1073446272849</v>
      </c>
      <c r="AC22" s="59">
        <f t="shared" si="12"/>
        <v>5293.3366638362877</v>
      </c>
      <c r="AD22" s="59">
        <f t="shared" si="12"/>
        <v>5328.8020194839901</v>
      </c>
      <c r="AE22" s="59">
        <f t="shared" si="12"/>
        <v>5364.5049930145324</v>
      </c>
      <c r="AF22" s="59">
        <f t="shared" si="12"/>
        <v>5400.4471764677292</v>
      </c>
      <c r="AG22" s="59">
        <f t="shared" si="12"/>
        <v>5436.6301725500625</v>
      </c>
      <c r="AH22" s="59">
        <f t="shared" si="12"/>
        <v>5473.0555947061475</v>
      </c>
      <c r="AI22" s="59">
        <f t="shared" si="12"/>
        <v>5509.7250671906777</v>
      </c>
      <c r="AJ22" s="59">
        <f t="shared" si="12"/>
        <v>5546.6402251408554</v>
      </c>
      <c r="AK22" s="59">
        <f t="shared" ref="AK22:AM22" si="13">AK30*0.92</f>
        <v>5583.8027146492987</v>
      </c>
      <c r="AL22" s="59">
        <f t="shared" si="13"/>
        <v>5621.2141928374485</v>
      </c>
      <c r="AM22" s="59">
        <f t="shared" si="13"/>
        <v>5658.876327929459</v>
      </c>
    </row>
    <row r="23" spans="1:39" s="18" customFormat="1" x14ac:dyDescent="0.25">
      <c r="A23" s="42"/>
      <c r="B23" s="42"/>
      <c r="C23" s="43"/>
      <c r="D23" s="133"/>
      <c r="E23" s="18" t="s">
        <v>316</v>
      </c>
      <c r="G23" s="18" t="s">
        <v>159</v>
      </c>
      <c r="J23" s="59">
        <f t="shared" ref="J23" si="14">J31*0.85</f>
        <v>6277.6894804807798</v>
      </c>
      <c r="K23" s="59">
        <f>K31*0.85</f>
        <v>6319.75</v>
      </c>
      <c r="L23" s="59">
        <f t="shared" ref="L23:AJ23" si="15">L31*0.85</f>
        <v>6362.0923249999996</v>
      </c>
      <c r="M23" s="59">
        <f t="shared" si="15"/>
        <v>6404.7183435774987</v>
      </c>
      <c r="N23" s="59">
        <f t="shared" si="15"/>
        <v>6447.6299564794672</v>
      </c>
      <c r="O23" s="59">
        <f t="shared" si="15"/>
        <v>6490.8290771878792</v>
      </c>
      <c r="P23" s="59">
        <f t="shared" si="15"/>
        <v>6534.317632005037</v>
      </c>
      <c r="Q23" s="59">
        <f t="shared" si="15"/>
        <v>6578.0975601394703</v>
      </c>
      <c r="R23" s="59">
        <f t="shared" si="15"/>
        <v>6622.1708137924043</v>
      </c>
      <c r="S23" s="59">
        <f t="shared" si="15"/>
        <v>6666.5393582448132</v>
      </c>
      <c r="T23" s="59">
        <f t="shared" si="15"/>
        <v>6711.2051719450528</v>
      </c>
      <c r="U23" s="59">
        <f t="shared" si="15"/>
        <v>6756.1702465970848</v>
      </c>
      <c r="V23" s="59">
        <f t="shared" si="15"/>
        <v>6801.4365872492845</v>
      </c>
      <c r="W23" s="59">
        <f t="shared" si="15"/>
        <v>6847.0062123838543</v>
      </c>
      <c r="X23" s="59">
        <f t="shared" si="15"/>
        <v>6892.8811540068255</v>
      </c>
      <c r="Y23" s="59">
        <f t="shared" si="15"/>
        <v>6939.06345773867</v>
      </c>
      <c r="Z23" s="59">
        <f t="shared" si="15"/>
        <v>6985.5551829055194</v>
      </c>
      <c r="AA23" s="59">
        <f t="shared" si="15"/>
        <v>7032.3584026309854</v>
      </c>
      <c r="AB23" s="59">
        <f t="shared" si="15"/>
        <v>7079.4752039286132</v>
      </c>
      <c r="AC23" s="59">
        <f t="shared" si="15"/>
        <v>7126.9076877949337</v>
      </c>
      <c r="AD23" s="59">
        <f t="shared" si="15"/>
        <v>7174.657969303159</v>
      </c>
      <c r="AE23" s="59">
        <f t="shared" si="15"/>
        <v>7222.7281776974896</v>
      </c>
      <c r="AF23" s="59">
        <f t="shared" si="15"/>
        <v>7271.1204564880627</v>
      </c>
      <c r="AG23" s="59">
        <f t="shared" si="15"/>
        <v>7319.8369635465324</v>
      </c>
      <c r="AH23" s="59">
        <f t="shared" si="15"/>
        <v>7368.8798712022935</v>
      </c>
      <c r="AI23" s="59">
        <f t="shared" si="15"/>
        <v>7418.2513663393493</v>
      </c>
      <c r="AJ23" s="59">
        <f t="shared" si="15"/>
        <v>7467.9536504938224</v>
      </c>
      <c r="AK23" s="59">
        <f t="shared" ref="AK23:AM23" si="16">AK31*0.85</f>
        <v>7517.9889399521307</v>
      </c>
      <c r="AL23" s="59">
        <f t="shared" si="16"/>
        <v>7568.3594658498096</v>
      </c>
      <c r="AM23" s="59">
        <f t="shared" si="16"/>
        <v>7619.0674742710034</v>
      </c>
    </row>
    <row r="24" spans="1:39" s="18" customFormat="1" x14ac:dyDescent="0.25">
      <c r="A24" s="42"/>
      <c r="B24" s="42"/>
      <c r="C24" s="43"/>
      <c r="D24" s="133"/>
    </row>
    <row r="25" spans="1:39" s="18" customFormat="1" x14ac:dyDescent="0.25">
      <c r="A25" s="42"/>
      <c r="B25" s="42"/>
      <c r="C25" s="43"/>
      <c r="D25" s="133"/>
      <c r="E25" s="18" t="s">
        <v>311</v>
      </c>
      <c r="G25" s="18" t="s">
        <v>159</v>
      </c>
      <c r="J25" s="59">
        <f t="shared" ref="J25" si="17">J29*0.08</f>
        <v>699.87086520313903</v>
      </c>
      <c r="K25" s="59">
        <f>K29*0.08</f>
        <v>704.56000000000006</v>
      </c>
      <c r="L25" s="59">
        <f t="shared" ref="L25:AJ25" si="18">L29*0.08</f>
        <v>709.28055199999994</v>
      </c>
      <c r="M25" s="59">
        <f t="shared" si="18"/>
        <v>714.03273169839986</v>
      </c>
      <c r="N25" s="59">
        <f t="shared" si="18"/>
        <v>718.81675100077905</v>
      </c>
      <c r="O25" s="59">
        <f t="shared" si="18"/>
        <v>723.63282323248427</v>
      </c>
      <c r="P25" s="59">
        <f t="shared" si="18"/>
        <v>728.48116314814183</v>
      </c>
      <c r="Q25" s="59">
        <f t="shared" si="18"/>
        <v>733.36198694123436</v>
      </c>
      <c r="R25" s="59">
        <f t="shared" si="18"/>
        <v>738.27551225374066</v>
      </c>
      <c r="S25" s="59">
        <f t="shared" si="18"/>
        <v>743.22195818584066</v>
      </c>
      <c r="T25" s="59">
        <f t="shared" si="18"/>
        <v>748.20154530568573</v>
      </c>
      <c r="U25" s="59">
        <f t="shared" si="18"/>
        <v>753.21449565923376</v>
      </c>
      <c r="V25" s="59">
        <f t="shared" si="18"/>
        <v>758.26103278015057</v>
      </c>
      <c r="W25" s="59">
        <f t="shared" si="18"/>
        <v>763.34138169977757</v>
      </c>
      <c r="X25" s="59">
        <f t="shared" si="18"/>
        <v>768.45576895716601</v>
      </c>
      <c r="Y25" s="59">
        <f t="shared" si="18"/>
        <v>773.60442260917898</v>
      </c>
      <c r="Z25" s="59">
        <f t="shared" si="18"/>
        <v>778.78757224066055</v>
      </c>
      <c r="AA25" s="59">
        <f t="shared" si="18"/>
        <v>784.00544897467296</v>
      </c>
      <c r="AB25" s="59">
        <f t="shared" si="18"/>
        <v>789.25828548280322</v>
      </c>
      <c r="AC25" s="59">
        <f t="shared" si="18"/>
        <v>794.54631599553795</v>
      </c>
      <c r="AD25" s="59">
        <f t="shared" si="18"/>
        <v>799.86977631270804</v>
      </c>
      <c r="AE25" s="59">
        <f t="shared" si="18"/>
        <v>805.22890381400316</v>
      </c>
      <c r="AF25" s="59">
        <f t="shared" si="18"/>
        <v>810.62393746955684</v>
      </c>
      <c r="AG25" s="59">
        <f t="shared" si="18"/>
        <v>816.05511785060287</v>
      </c>
      <c r="AH25" s="59">
        <f t="shared" si="18"/>
        <v>821.52268714020192</v>
      </c>
      <c r="AI25" s="59">
        <f t="shared" si="18"/>
        <v>827.02688914404121</v>
      </c>
      <c r="AJ25" s="59">
        <f t="shared" si="18"/>
        <v>832.56796930130622</v>
      </c>
      <c r="AK25" s="59">
        <f t="shared" ref="AK25:AM25" si="19">AK29*0.08</f>
        <v>838.14617469562484</v>
      </c>
      <c r="AL25" s="59">
        <f t="shared" si="19"/>
        <v>843.76175406608547</v>
      </c>
      <c r="AM25" s="59">
        <f t="shared" si="19"/>
        <v>849.41495781832816</v>
      </c>
    </row>
    <row r="26" spans="1:39" s="18" customFormat="1" x14ac:dyDescent="0.25">
      <c r="A26" s="42"/>
      <c r="B26" s="42"/>
      <c r="C26" s="43"/>
      <c r="D26" s="133"/>
      <c r="E26" s="18" t="s">
        <v>314</v>
      </c>
      <c r="G26" s="18" t="s">
        <v>159</v>
      </c>
      <c r="J26" s="59">
        <f t="shared" ref="J26" si="20">J30*0.08</f>
        <v>405.44352835998814</v>
      </c>
      <c r="K26" s="59">
        <f>K30*0.08</f>
        <v>408.16</v>
      </c>
      <c r="L26" s="59">
        <f t="shared" ref="L26:AJ26" si="21">L30*0.08</f>
        <v>410.89467200000001</v>
      </c>
      <c r="M26" s="59">
        <f t="shared" si="21"/>
        <v>413.64766630239995</v>
      </c>
      <c r="N26" s="59">
        <f t="shared" si="21"/>
        <v>416.41910566662597</v>
      </c>
      <c r="O26" s="59">
        <f t="shared" si="21"/>
        <v>419.2091136745924</v>
      </c>
      <c r="P26" s="59">
        <f t="shared" si="21"/>
        <v>422.01781473621213</v>
      </c>
      <c r="Q26" s="59">
        <f t="shared" si="21"/>
        <v>424.84533409494469</v>
      </c>
      <c r="R26" s="59">
        <f t="shared" si="21"/>
        <v>427.6917978333808</v>
      </c>
      <c r="S26" s="59">
        <f t="shared" si="21"/>
        <v>430.55733287886443</v>
      </c>
      <c r="T26" s="59">
        <f t="shared" si="21"/>
        <v>433.44206700915277</v>
      </c>
      <c r="U26" s="59">
        <f t="shared" si="21"/>
        <v>436.34612885811401</v>
      </c>
      <c r="V26" s="59">
        <f t="shared" si="21"/>
        <v>439.26964792146333</v>
      </c>
      <c r="W26" s="59">
        <f t="shared" si="21"/>
        <v>442.2127545625371</v>
      </c>
      <c r="X26" s="59">
        <f t="shared" si="21"/>
        <v>445.17558001810607</v>
      </c>
      <c r="Y26" s="59">
        <f t="shared" si="21"/>
        <v>448.15825640422736</v>
      </c>
      <c r="Z26" s="59">
        <f t="shared" si="21"/>
        <v>451.16091672213565</v>
      </c>
      <c r="AA26" s="59">
        <f t="shared" si="21"/>
        <v>454.18369486417396</v>
      </c>
      <c r="AB26" s="59">
        <f t="shared" si="21"/>
        <v>457.2267256197639</v>
      </c>
      <c r="AC26" s="59">
        <f t="shared" si="21"/>
        <v>460.29014468141628</v>
      </c>
      <c r="AD26" s="59">
        <f t="shared" si="21"/>
        <v>463.37408865078169</v>
      </c>
      <c r="AE26" s="59">
        <f t="shared" si="21"/>
        <v>466.47869504474193</v>
      </c>
      <c r="AF26" s="59">
        <f t="shared" si="21"/>
        <v>469.60410230154167</v>
      </c>
      <c r="AG26" s="59">
        <f t="shared" si="21"/>
        <v>472.75044978696189</v>
      </c>
      <c r="AH26" s="59">
        <f t="shared" si="21"/>
        <v>475.91787780053454</v>
      </c>
      <c r="AI26" s="59">
        <f t="shared" si="21"/>
        <v>479.1065275817981</v>
      </c>
      <c r="AJ26" s="59">
        <f t="shared" si="21"/>
        <v>482.31654131659616</v>
      </c>
      <c r="AK26" s="59">
        <f t="shared" ref="AK26:AM26" si="22">AK30*0.08</f>
        <v>485.54806214341727</v>
      </c>
      <c r="AL26" s="59">
        <f t="shared" si="22"/>
        <v>488.80123415977812</v>
      </c>
      <c r="AM26" s="59">
        <f t="shared" si="22"/>
        <v>492.07620242864863</v>
      </c>
    </row>
    <row r="27" spans="1:39" s="18" customFormat="1" x14ac:dyDescent="0.25">
      <c r="A27" s="42"/>
      <c r="B27" s="42"/>
      <c r="C27" s="43"/>
      <c r="D27" s="133"/>
      <c r="E27" s="18" t="s">
        <v>317</v>
      </c>
      <c r="G27" s="18" t="s">
        <v>159</v>
      </c>
      <c r="J27" s="59">
        <f t="shared" ref="J27" si="23">J31*0.15</f>
        <v>1107.8275553789611</v>
      </c>
      <c r="K27" s="59">
        <f>K31*0.15</f>
        <v>1115.25</v>
      </c>
      <c r="L27" s="59">
        <f t="shared" ref="L27:AJ27" si="24">L31*0.15</f>
        <v>1122.7221749999999</v>
      </c>
      <c r="M27" s="59">
        <f t="shared" si="24"/>
        <v>1130.2444135724998</v>
      </c>
      <c r="N27" s="59">
        <f t="shared" si="24"/>
        <v>1137.8170511434353</v>
      </c>
      <c r="O27" s="59">
        <f t="shared" si="24"/>
        <v>1145.4404253860964</v>
      </c>
      <c r="P27" s="59">
        <f t="shared" si="24"/>
        <v>1153.1148762361831</v>
      </c>
      <c r="Q27" s="59">
        <f t="shared" si="24"/>
        <v>1160.8407459069654</v>
      </c>
      <c r="R27" s="59">
        <f t="shared" si="24"/>
        <v>1168.6183789045419</v>
      </c>
      <c r="S27" s="59">
        <f t="shared" si="24"/>
        <v>1176.4481220432024</v>
      </c>
      <c r="T27" s="59">
        <f t="shared" si="24"/>
        <v>1184.3303244608917</v>
      </c>
      <c r="U27" s="59">
        <f t="shared" si="24"/>
        <v>1192.2653376347796</v>
      </c>
      <c r="V27" s="59">
        <f t="shared" si="24"/>
        <v>1200.2535153969325</v>
      </c>
      <c r="W27" s="59">
        <f t="shared" si="24"/>
        <v>1208.2952139500919</v>
      </c>
      <c r="X27" s="59">
        <f t="shared" si="24"/>
        <v>1216.3907918835573</v>
      </c>
      <c r="Y27" s="59">
        <f t="shared" si="24"/>
        <v>1224.5406101891772</v>
      </c>
      <c r="Z27" s="59">
        <f t="shared" si="24"/>
        <v>1232.7450322774446</v>
      </c>
      <c r="AA27" s="59">
        <f t="shared" si="24"/>
        <v>1241.0044239937033</v>
      </c>
      <c r="AB27" s="59">
        <f t="shared" si="24"/>
        <v>1249.3191536344611</v>
      </c>
      <c r="AC27" s="59">
        <f t="shared" si="24"/>
        <v>1257.6895919638118</v>
      </c>
      <c r="AD27" s="59">
        <f t="shared" si="24"/>
        <v>1266.1161122299693</v>
      </c>
      <c r="AE27" s="59">
        <f t="shared" si="24"/>
        <v>1274.59909018191</v>
      </c>
      <c r="AF27" s="59">
        <f t="shared" si="24"/>
        <v>1283.1389040861286</v>
      </c>
      <c r="AG27" s="59">
        <f t="shared" si="24"/>
        <v>1291.7359347435056</v>
      </c>
      <c r="AH27" s="59">
        <f t="shared" si="24"/>
        <v>1300.390565506287</v>
      </c>
      <c r="AI27" s="59">
        <f t="shared" si="24"/>
        <v>1309.1031822951793</v>
      </c>
      <c r="AJ27" s="59">
        <f t="shared" si="24"/>
        <v>1317.8741736165568</v>
      </c>
      <c r="AK27" s="59">
        <f t="shared" ref="AK27:AM27" si="25">AK31*0.15</f>
        <v>1326.7039305797878</v>
      </c>
      <c r="AL27" s="59">
        <f t="shared" si="25"/>
        <v>1335.5928469146722</v>
      </c>
      <c r="AM27" s="59">
        <f t="shared" si="25"/>
        <v>1344.5413189890005</v>
      </c>
    </row>
    <row r="28" spans="1:39" s="18" customFormat="1" x14ac:dyDescent="0.25">
      <c r="A28" s="42"/>
      <c r="B28" s="42"/>
      <c r="C28" s="43"/>
      <c r="D28" s="133"/>
    </row>
    <row r="29" spans="1:39" s="18" customFormat="1" x14ac:dyDescent="0.25">
      <c r="A29" s="42"/>
      <c r="B29" s="42"/>
      <c r="C29" s="43"/>
      <c r="D29" s="133"/>
      <c r="E29" s="18" t="s">
        <v>312</v>
      </c>
      <c r="G29" s="18" t="s">
        <v>159</v>
      </c>
      <c r="J29" s="44">
        <f t="shared" ref="J29:J31" si="26">K29/1.0067</f>
        <v>8748.3858150392371</v>
      </c>
      <c r="K29" s="59">
        <v>8807</v>
      </c>
      <c r="L29" s="44">
        <f>K29*1.0067</f>
        <v>8866.0068999999985</v>
      </c>
      <c r="M29" s="44">
        <f t="shared" ref="M29:M31" si="27">L29*1.0067</f>
        <v>8925.4091462299984</v>
      </c>
      <c r="N29" s="44">
        <f t="shared" ref="N29:N31" si="28">M29*1.0067</f>
        <v>8985.209387509738</v>
      </c>
      <c r="O29" s="44">
        <f t="shared" ref="O29:O31" si="29">N29*1.0067</f>
        <v>9045.4102904060528</v>
      </c>
      <c r="P29" s="44">
        <f t="shared" ref="P29:P31" si="30">O29*1.0067</f>
        <v>9106.0145393517723</v>
      </c>
      <c r="Q29" s="44">
        <f t="shared" ref="Q29:Q31" si="31">P29*1.0067</f>
        <v>9167.0248367654294</v>
      </c>
      <c r="R29" s="44">
        <f t="shared" ref="R29:R31" si="32">Q29*1.0067</f>
        <v>9228.4439031717575</v>
      </c>
      <c r="S29" s="44">
        <f t="shared" ref="S29:S31" si="33">R29*1.0067</f>
        <v>9290.2744773230079</v>
      </c>
      <c r="T29" s="44">
        <f t="shared" ref="T29:T31" si="34">S29*1.0067</f>
        <v>9352.5193163210715</v>
      </c>
      <c r="U29" s="44">
        <f t="shared" ref="U29:U31" si="35">T29*1.0067</f>
        <v>9415.1811957404225</v>
      </c>
      <c r="V29" s="44">
        <f t="shared" ref="V29:V31" si="36">U29*1.0067</f>
        <v>9478.262909751882</v>
      </c>
      <c r="W29" s="44">
        <f t="shared" ref="W29:W31" si="37">V29*1.0067</f>
        <v>9541.7672712472195</v>
      </c>
      <c r="X29" s="44">
        <f t="shared" ref="X29:X31" si="38">W29*1.0067</f>
        <v>9605.697111964575</v>
      </c>
      <c r="Y29" s="44">
        <f t="shared" ref="Y29:Y31" si="39">X29*1.0067</f>
        <v>9670.0552826147377</v>
      </c>
      <c r="Z29" s="44">
        <f t="shared" ref="Z29:Z31" si="40">Y29*1.0067</f>
        <v>9734.8446530082565</v>
      </c>
      <c r="AA29" s="44">
        <f t="shared" ref="AA29:AA31" si="41">Z29*1.0067</f>
        <v>9800.0681121834114</v>
      </c>
      <c r="AB29" s="44">
        <f t="shared" ref="AB29:AB31" si="42">AA29*1.0067</f>
        <v>9865.7285685350398</v>
      </c>
      <c r="AC29" s="44">
        <f t="shared" ref="AC29:AC31" si="43">AB29*1.0067</f>
        <v>9931.8289499442235</v>
      </c>
      <c r="AD29" s="44">
        <f t="shared" ref="AD29:AD31" si="44">AC29*1.0067</f>
        <v>9998.3722039088498</v>
      </c>
      <c r="AE29" s="44">
        <f t="shared" ref="AE29:AE31" si="45">AD29*1.0067</f>
        <v>10065.361297675039</v>
      </c>
      <c r="AF29" s="44">
        <f t="shared" ref="AF29:AF31" si="46">AE29*1.0067</f>
        <v>10132.799218369461</v>
      </c>
      <c r="AG29" s="44">
        <f t="shared" ref="AG29:AG31" si="47">AF29*1.0067</f>
        <v>10200.688973132535</v>
      </c>
      <c r="AH29" s="44">
        <f t="shared" ref="AH29:AH31" si="48">AG29*1.0067</f>
        <v>10269.033589252524</v>
      </c>
      <c r="AI29" s="44">
        <f t="shared" ref="AI29:AI31" si="49">AH29*1.0067</f>
        <v>10337.836114300515</v>
      </c>
      <c r="AJ29" s="44">
        <f t="shared" ref="AJ29:AJ31" si="50">AI29*1.0067</f>
        <v>10407.099616266327</v>
      </c>
      <c r="AK29" s="44">
        <f t="shared" ref="AK29:AK31" si="51">AJ29*1.0067</f>
        <v>10476.82718369531</v>
      </c>
      <c r="AL29" s="44">
        <f t="shared" ref="AL29:AL31" si="52">AK29*1.0067</f>
        <v>10547.021925826068</v>
      </c>
      <c r="AM29" s="44">
        <f t="shared" ref="AM29:AM31" si="53">AL29*1.0067</f>
        <v>10617.686972729101</v>
      </c>
    </row>
    <row r="30" spans="1:39" s="18" customFormat="1" x14ac:dyDescent="0.25">
      <c r="A30" s="42"/>
      <c r="B30" s="42"/>
      <c r="C30" s="43"/>
      <c r="D30" s="133"/>
      <c r="E30" s="18" t="s">
        <v>315</v>
      </c>
      <c r="G30" s="18" t="s">
        <v>159</v>
      </c>
      <c r="J30" s="44">
        <f t="shared" si="26"/>
        <v>5068.0441044998515</v>
      </c>
      <c r="K30" s="59">
        <v>5102</v>
      </c>
      <c r="L30" s="44">
        <f>K30*1.0067</f>
        <v>5136.1833999999999</v>
      </c>
      <c r="M30" s="44">
        <f t="shared" si="27"/>
        <v>5170.5958287799995</v>
      </c>
      <c r="N30" s="44">
        <f t="shared" si="28"/>
        <v>5205.2388208328248</v>
      </c>
      <c r="O30" s="44">
        <f t="shared" si="29"/>
        <v>5240.1139209324047</v>
      </c>
      <c r="P30" s="44">
        <f t="shared" si="30"/>
        <v>5275.2226842026512</v>
      </c>
      <c r="Q30" s="44">
        <f t="shared" si="31"/>
        <v>5310.5666761868088</v>
      </c>
      <c r="R30" s="44">
        <f t="shared" si="32"/>
        <v>5346.1474729172596</v>
      </c>
      <c r="S30" s="44">
        <f t="shared" si="33"/>
        <v>5381.966660985805</v>
      </c>
      <c r="T30" s="44">
        <f t="shared" si="34"/>
        <v>5418.0258376144093</v>
      </c>
      <c r="U30" s="44">
        <f t="shared" si="35"/>
        <v>5454.3266107264253</v>
      </c>
      <c r="V30" s="44">
        <f t="shared" si="36"/>
        <v>5490.8705990182916</v>
      </c>
      <c r="W30" s="44">
        <f t="shared" si="37"/>
        <v>5527.6594320317135</v>
      </c>
      <c r="X30" s="44">
        <f t="shared" si="38"/>
        <v>5564.6947502263256</v>
      </c>
      <c r="Y30" s="44">
        <f t="shared" si="39"/>
        <v>5601.978205052842</v>
      </c>
      <c r="Z30" s="44">
        <f t="shared" si="40"/>
        <v>5639.5114590266958</v>
      </c>
      <c r="AA30" s="44">
        <f t="shared" si="41"/>
        <v>5677.2961858021745</v>
      </c>
      <c r="AB30" s="44">
        <f t="shared" si="42"/>
        <v>5715.3340702470487</v>
      </c>
      <c r="AC30" s="44">
        <f t="shared" si="43"/>
        <v>5753.6268085177035</v>
      </c>
      <c r="AD30" s="44">
        <f t="shared" si="44"/>
        <v>5792.1761081347713</v>
      </c>
      <c r="AE30" s="44">
        <f t="shared" si="45"/>
        <v>5830.9836880592738</v>
      </c>
      <c r="AF30" s="44">
        <f t="shared" si="46"/>
        <v>5870.0512787692705</v>
      </c>
      <c r="AG30" s="44">
        <f t="shared" si="47"/>
        <v>5909.3806223370239</v>
      </c>
      <c r="AH30" s="44">
        <f t="shared" si="48"/>
        <v>5948.9734725066819</v>
      </c>
      <c r="AI30" s="44">
        <f t="shared" si="49"/>
        <v>5988.8315947724759</v>
      </c>
      <c r="AJ30" s="44">
        <f t="shared" si="50"/>
        <v>6028.9567664574515</v>
      </c>
      <c r="AK30" s="44">
        <f t="shared" si="51"/>
        <v>6069.3507767927158</v>
      </c>
      <c r="AL30" s="44">
        <f t="shared" si="52"/>
        <v>6110.0154269972263</v>
      </c>
      <c r="AM30" s="44">
        <f t="shared" si="53"/>
        <v>6150.9525303581077</v>
      </c>
    </row>
    <row r="31" spans="1:39" s="18" customFormat="1" x14ac:dyDescent="0.25">
      <c r="A31" s="42"/>
      <c r="B31" s="42"/>
      <c r="C31" s="43"/>
      <c r="D31" s="133"/>
      <c r="E31" s="18" t="s">
        <v>318</v>
      </c>
      <c r="G31" s="18" t="s">
        <v>159</v>
      </c>
      <c r="J31" s="44">
        <f t="shared" si="26"/>
        <v>7385.5170358597406</v>
      </c>
      <c r="K31" s="59">
        <v>7435</v>
      </c>
      <c r="L31" s="44">
        <f>K31*1.0067</f>
        <v>7484.8144999999995</v>
      </c>
      <c r="M31" s="44">
        <f t="shared" si="27"/>
        <v>7534.9627571499987</v>
      </c>
      <c r="N31" s="44">
        <f t="shared" si="28"/>
        <v>7585.4470076229027</v>
      </c>
      <c r="O31" s="44">
        <f t="shared" si="29"/>
        <v>7636.2695025739758</v>
      </c>
      <c r="P31" s="44">
        <f t="shared" si="30"/>
        <v>7687.4325082412206</v>
      </c>
      <c r="Q31" s="44">
        <f t="shared" si="31"/>
        <v>7738.9383060464361</v>
      </c>
      <c r="R31" s="44">
        <f t="shared" si="32"/>
        <v>7790.7891926969469</v>
      </c>
      <c r="S31" s="44">
        <f t="shared" si="33"/>
        <v>7842.9874802880158</v>
      </c>
      <c r="T31" s="44">
        <f t="shared" si="34"/>
        <v>7895.5354964059452</v>
      </c>
      <c r="U31" s="44">
        <f t="shared" si="35"/>
        <v>7948.4355842318646</v>
      </c>
      <c r="V31" s="44">
        <f t="shared" si="36"/>
        <v>8001.6901026462174</v>
      </c>
      <c r="W31" s="44">
        <f t="shared" si="37"/>
        <v>8055.3014263339464</v>
      </c>
      <c r="X31" s="44">
        <f t="shared" si="38"/>
        <v>8109.271945890383</v>
      </c>
      <c r="Y31" s="44">
        <f t="shared" si="39"/>
        <v>8163.6040679278476</v>
      </c>
      <c r="Z31" s="44">
        <f t="shared" si="40"/>
        <v>8218.3002151829642</v>
      </c>
      <c r="AA31" s="44">
        <f t="shared" si="41"/>
        <v>8273.3628266246888</v>
      </c>
      <c r="AB31" s="44">
        <f t="shared" si="42"/>
        <v>8328.7943575630743</v>
      </c>
      <c r="AC31" s="44">
        <f t="shared" si="43"/>
        <v>8384.5972797587456</v>
      </c>
      <c r="AD31" s="44">
        <f t="shared" si="44"/>
        <v>8440.774081533129</v>
      </c>
      <c r="AE31" s="44">
        <f t="shared" si="45"/>
        <v>8497.3272678794001</v>
      </c>
      <c r="AF31" s="44">
        <f t="shared" si="46"/>
        <v>8554.2593605741913</v>
      </c>
      <c r="AG31" s="44">
        <f t="shared" si="47"/>
        <v>8611.5728982900382</v>
      </c>
      <c r="AH31" s="44">
        <f t="shared" si="48"/>
        <v>8669.2704367085807</v>
      </c>
      <c r="AI31" s="44">
        <f t="shared" si="49"/>
        <v>8727.3545486345283</v>
      </c>
      <c r="AJ31" s="44">
        <f t="shared" si="50"/>
        <v>8785.8278241103799</v>
      </c>
      <c r="AK31" s="44">
        <f t="shared" si="51"/>
        <v>8844.6928705319187</v>
      </c>
      <c r="AL31" s="44">
        <f t="shared" si="52"/>
        <v>8903.9523127644825</v>
      </c>
      <c r="AM31" s="44">
        <f t="shared" si="53"/>
        <v>8963.6087932600039</v>
      </c>
    </row>
    <row r="32" spans="1:39" s="18" customFormat="1" x14ac:dyDescent="0.25">
      <c r="A32" s="42"/>
      <c r="B32" s="42"/>
      <c r="C32" s="43"/>
      <c r="D32" s="133"/>
    </row>
    <row r="33" spans="1:39" s="18" customFormat="1" x14ac:dyDescent="0.25">
      <c r="A33" s="42"/>
      <c r="B33" s="42" t="s">
        <v>392</v>
      </c>
      <c r="C33" s="43"/>
      <c r="D33" s="133"/>
    </row>
    <row r="34" spans="1:39" s="19" customFormat="1" x14ac:dyDescent="0.25">
      <c r="A34" s="56"/>
      <c r="B34" s="56"/>
      <c r="C34" s="57"/>
      <c r="D34" s="134"/>
      <c r="E34" s="19" t="str">
        <f>InpC!E$10</f>
        <v>Scenario Lookup</v>
      </c>
      <c r="F34" s="19">
        <f>InpC!F$10</f>
        <v>3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1:39" s="18" customFormat="1" x14ac:dyDescent="0.25">
      <c r="A35" s="42"/>
      <c r="B35" s="42"/>
      <c r="C35" s="43"/>
      <c r="D35" s="133"/>
      <c r="E35" t="s">
        <v>413</v>
      </c>
      <c r="G35" s="18" t="s">
        <v>228</v>
      </c>
      <c r="J35" s="44">
        <v>44</v>
      </c>
      <c r="K35" s="44">
        <v>44</v>
      </c>
      <c r="L35" s="44">
        <v>44</v>
      </c>
      <c r="M35" s="44">
        <v>44</v>
      </c>
      <c r="N35" s="44">
        <v>44</v>
      </c>
      <c r="O35" s="44">
        <v>44</v>
      </c>
      <c r="P35" s="44">
        <v>44</v>
      </c>
      <c r="Q35" s="44">
        <v>44</v>
      </c>
      <c r="R35" s="44">
        <v>44</v>
      </c>
      <c r="S35" s="44">
        <v>44</v>
      </c>
      <c r="T35" s="44">
        <v>44</v>
      </c>
      <c r="U35" s="44">
        <v>44</v>
      </c>
      <c r="V35" s="44">
        <v>44</v>
      </c>
      <c r="W35" s="44">
        <v>44</v>
      </c>
      <c r="X35" s="44">
        <v>44</v>
      </c>
      <c r="Y35" s="44">
        <v>44</v>
      </c>
      <c r="Z35" s="44">
        <v>44</v>
      </c>
      <c r="AA35" s="44">
        <v>44</v>
      </c>
      <c r="AB35" s="44">
        <v>44</v>
      </c>
      <c r="AC35" s="44">
        <v>44</v>
      </c>
      <c r="AD35" s="44">
        <v>44</v>
      </c>
      <c r="AE35" s="44">
        <v>44</v>
      </c>
      <c r="AF35" s="44">
        <v>44</v>
      </c>
      <c r="AG35" s="44">
        <v>44</v>
      </c>
      <c r="AH35" s="44">
        <v>44</v>
      </c>
      <c r="AI35" s="44">
        <v>44</v>
      </c>
      <c r="AJ35" s="44">
        <v>44</v>
      </c>
      <c r="AK35" s="44">
        <v>45</v>
      </c>
      <c r="AL35" s="44">
        <v>46</v>
      </c>
      <c r="AM35" s="44">
        <v>47</v>
      </c>
    </row>
    <row r="36" spans="1:39" s="18" customFormat="1" x14ac:dyDescent="0.25">
      <c r="A36" s="42"/>
      <c r="B36" s="42"/>
      <c r="C36" s="43"/>
      <c r="D36" s="133"/>
      <c r="E36" t="s">
        <v>422</v>
      </c>
      <c r="G36" s="18" t="s">
        <v>228</v>
      </c>
      <c r="J36" s="44">
        <v>44</v>
      </c>
      <c r="K36" s="44">
        <v>44</v>
      </c>
      <c r="L36" s="44">
        <v>42</v>
      </c>
      <c r="M36" s="44">
        <v>40</v>
      </c>
      <c r="N36" s="59">
        <v>38</v>
      </c>
      <c r="O36" s="59">
        <v>39.025999999999996</v>
      </c>
      <c r="P36" s="59">
        <v>40.07970199999999</v>
      </c>
      <c r="Q36" s="59">
        <v>41.161853953999987</v>
      </c>
      <c r="R36" s="59">
        <v>42.273224010757986</v>
      </c>
      <c r="S36" s="59">
        <v>43.414601059048451</v>
      </c>
      <c r="T36" s="59">
        <v>44.586795287642758</v>
      </c>
      <c r="U36" s="59">
        <v>45.790638760409109</v>
      </c>
      <c r="V36" s="59">
        <v>47.026986006940149</v>
      </c>
      <c r="W36" s="59">
        <v>48.296714629127528</v>
      </c>
      <c r="X36" s="59">
        <v>49.600725924113966</v>
      </c>
      <c r="Y36" s="59">
        <v>50.939945524065038</v>
      </c>
      <c r="Z36" s="59">
        <v>52.315324053214788</v>
      </c>
      <c r="AA36" s="59">
        <v>53.727837802651585</v>
      </c>
      <c r="AB36" s="59">
        <v>55.178489423323171</v>
      </c>
      <c r="AC36" s="59">
        <v>56.668308637752894</v>
      </c>
      <c r="AD36" s="59">
        <v>58.198352970972216</v>
      </c>
      <c r="AE36" s="59">
        <v>59.769708501188461</v>
      </c>
      <c r="AF36" s="59">
        <v>61.383490630720544</v>
      </c>
      <c r="AG36" s="59">
        <v>63.040844877749997</v>
      </c>
      <c r="AH36" s="59">
        <v>64.742947689449238</v>
      </c>
      <c r="AI36" s="59">
        <v>66.491007277064355</v>
      </c>
      <c r="AJ36" s="59">
        <v>68.286264473545089</v>
      </c>
      <c r="AK36" s="59">
        <v>69.286264473545103</v>
      </c>
      <c r="AL36" s="59">
        <v>70.286264473545103</v>
      </c>
      <c r="AM36" s="59">
        <v>71.286264473545103</v>
      </c>
    </row>
    <row r="37" spans="1:39" s="18" customFormat="1" x14ac:dyDescent="0.25">
      <c r="A37" s="42"/>
      <c r="B37" s="42"/>
      <c r="C37" s="43"/>
      <c r="D37" s="133"/>
      <c r="E37" t="s">
        <v>423</v>
      </c>
      <c r="G37" s="18" t="s">
        <v>228</v>
      </c>
      <c r="J37" s="44">
        <v>44</v>
      </c>
      <c r="K37" s="44">
        <v>44</v>
      </c>
      <c r="L37" s="44">
        <v>45.333333333333336</v>
      </c>
      <c r="M37" s="44">
        <v>46.666666666666671</v>
      </c>
      <c r="N37" s="59">
        <v>48</v>
      </c>
      <c r="O37" s="59">
        <v>49.295999999999992</v>
      </c>
      <c r="P37" s="59">
        <v>50.626991999999987</v>
      </c>
      <c r="Q37" s="59">
        <v>51.993920783999982</v>
      </c>
      <c r="R37" s="59">
        <v>53.397756645167981</v>
      </c>
      <c r="S37" s="59">
        <v>54.839496074587508</v>
      </c>
      <c r="T37" s="59">
        <v>56.320162468601367</v>
      </c>
      <c r="U37" s="59">
        <v>57.840806855253597</v>
      </c>
      <c r="V37" s="59">
        <v>59.402508640345438</v>
      </c>
      <c r="W37" s="59">
        <v>61.006376373634758</v>
      </c>
      <c r="X37" s="59">
        <v>62.653548535722891</v>
      </c>
      <c r="Y37" s="59">
        <v>64.345194346187398</v>
      </c>
      <c r="Z37" s="59">
        <v>66.082514593534455</v>
      </c>
      <c r="AA37" s="59">
        <v>67.866742487559875</v>
      </c>
      <c r="AB37" s="59">
        <v>69.699144534723985</v>
      </c>
      <c r="AC37" s="59">
        <v>71.581021437161525</v>
      </c>
      <c r="AD37" s="59">
        <v>73.513709015964878</v>
      </c>
      <c r="AE37" s="59">
        <v>75.498579159395916</v>
      </c>
      <c r="AF37" s="59">
        <v>77.5370407966996</v>
      </c>
      <c r="AG37" s="59">
        <v>79.630540898210484</v>
      </c>
      <c r="AH37" s="59">
        <v>81.780565502462153</v>
      </c>
      <c r="AI37" s="59">
        <v>83.988640771028628</v>
      </c>
      <c r="AJ37" s="59">
        <v>86.256334071846396</v>
      </c>
      <c r="AK37" s="59">
        <v>87.256334071846396</v>
      </c>
      <c r="AL37" s="59">
        <v>88.256334071846396</v>
      </c>
      <c r="AM37" s="59">
        <v>89.256334071846396</v>
      </c>
    </row>
    <row r="38" spans="1:39" s="18" customFormat="1" x14ac:dyDescent="0.25">
      <c r="A38" s="42"/>
      <c r="B38" s="42"/>
      <c r="C38" s="43"/>
      <c r="D38" s="133"/>
      <c r="E38" t="s">
        <v>424</v>
      </c>
      <c r="G38" s="18" t="s">
        <v>228</v>
      </c>
      <c r="J38" s="44">
        <v>44</v>
      </c>
      <c r="K38" s="44">
        <v>44</v>
      </c>
      <c r="L38" s="44">
        <v>47.666666666666664</v>
      </c>
      <c r="M38" s="44">
        <v>51.333333333333329</v>
      </c>
      <c r="N38" s="59">
        <v>55</v>
      </c>
      <c r="O38" s="59">
        <v>56.484999999999992</v>
      </c>
      <c r="P38" s="59">
        <v>58.010094999999986</v>
      </c>
      <c r="Q38" s="59">
        <v>59.576367564999977</v>
      </c>
      <c r="R38" s="59">
        <v>61.184929489254969</v>
      </c>
      <c r="S38" s="59">
        <v>62.836922585464848</v>
      </c>
      <c r="T38" s="59">
        <v>64.533519495272387</v>
      </c>
      <c r="U38" s="59">
        <v>66.27592452164474</v>
      </c>
      <c r="V38" s="59">
        <v>68.065374483729144</v>
      </c>
      <c r="W38" s="59">
        <v>69.90313959478982</v>
      </c>
      <c r="X38" s="59">
        <v>71.790524363849144</v>
      </c>
      <c r="Y38" s="59">
        <v>73.728868521673064</v>
      </c>
      <c r="Z38" s="59">
        <v>75.719547971758232</v>
      </c>
      <c r="AA38" s="59">
        <v>77.763975766995699</v>
      </c>
      <c r="AB38" s="59">
        <v>79.863603112704581</v>
      </c>
      <c r="AC38" s="59">
        <v>82.019920396747594</v>
      </c>
      <c r="AD38" s="59">
        <v>84.23445824745977</v>
      </c>
      <c r="AE38" s="59">
        <v>86.508788620141175</v>
      </c>
      <c r="AF38" s="59">
        <v>88.844525912884976</v>
      </c>
      <c r="AG38" s="59">
        <v>91.243328112532865</v>
      </c>
      <c r="AH38" s="59">
        <v>93.706897971571237</v>
      </c>
      <c r="AI38" s="59">
        <v>96.236984216803648</v>
      </c>
      <c r="AJ38" s="59">
        <v>98.835382790657334</v>
      </c>
      <c r="AK38" s="59">
        <v>99.835382790657306</v>
      </c>
      <c r="AL38" s="59">
        <v>100.83538279065699</v>
      </c>
      <c r="AM38" s="59">
        <v>101.83538279065699</v>
      </c>
    </row>
    <row r="39" spans="1:39" s="18" customFormat="1" x14ac:dyDescent="0.25">
      <c r="A39" s="42"/>
      <c r="B39" s="42"/>
      <c r="C39" s="43"/>
      <c r="D39" s="133"/>
      <c r="E39" t="s">
        <v>420</v>
      </c>
      <c r="G39" s="18" t="s">
        <v>228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1</v>
      </c>
      <c r="AL39" s="44">
        <v>2</v>
      </c>
      <c r="AM39" s="44">
        <v>3</v>
      </c>
    </row>
    <row r="40" spans="1:39" s="18" customFormat="1" x14ac:dyDescent="0.25">
      <c r="A40" s="42"/>
      <c r="B40" s="42"/>
      <c r="C40" s="43"/>
      <c r="D40" s="133"/>
      <c r="E40" s="32" t="str">
        <f>INDEX(E35:E39, $F34)</f>
        <v>TOTALTRN - Medium</v>
      </c>
      <c r="F40" s="32">
        <f t="shared" ref="F40:AJ40" si="54">INDEX(F35:F39, $F34)</f>
        <v>0</v>
      </c>
      <c r="G40" s="32" t="str">
        <f t="shared" si="54"/>
        <v>trains</v>
      </c>
      <c r="H40" s="32">
        <f t="shared" si="54"/>
        <v>0</v>
      </c>
      <c r="I40" s="32">
        <f t="shared" si="54"/>
        <v>0</v>
      </c>
      <c r="J40" s="32">
        <f t="shared" si="54"/>
        <v>44</v>
      </c>
      <c r="K40" s="32">
        <f t="shared" si="54"/>
        <v>44</v>
      </c>
      <c r="L40" s="32">
        <f t="shared" si="54"/>
        <v>45.333333333333336</v>
      </c>
      <c r="M40" s="32">
        <f t="shared" si="54"/>
        <v>46.666666666666671</v>
      </c>
      <c r="N40" s="32">
        <f t="shared" si="54"/>
        <v>48</v>
      </c>
      <c r="O40" s="32">
        <f t="shared" si="54"/>
        <v>49.295999999999992</v>
      </c>
      <c r="P40" s="32">
        <f t="shared" si="54"/>
        <v>50.626991999999987</v>
      </c>
      <c r="Q40" s="32">
        <f t="shared" si="54"/>
        <v>51.993920783999982</v>
      </c>
      <c r="R40" s="32">
        <f t="shared" si="54"/>
        <v>53.397756645167981</v>
      </c>
      <c r="S40" s="32">
        <f t="shared" si="54"/>
        <v>54.839496074587508</v>
      </c>
      <c r="T40" s="32">
        <f t="shared" si="54"/>
        <v>56.320162468601367</v>
      </c>
      <c r="U40" s="32">
        <f t="shared" si="54"/>
        <v>57.840806855253597</v>
      </c>
      <c r="V40" s="32">
        <f t="shared" si="54"/>
        <v>59.402508640345438</v>
      </c>
      <c r="W40" s="32">
        <f t="shared" si="54"/>
        <v>61.006376373634758</v>
      </c>
      <c r="X40" s="32">
        <f t="shared" si="54"/>
        <v>62.653548535722891</v>
      </c>
      <c r="Y40" s="32">
        <f t="shared" si="54"/>
        <v>64.345194346187398</v>
      </c>
      <c r="Z40" s="32">
        <f t="shared" si="54"/>
        <v>66.082514593534455</v>
      </c>
      <c r="AA40" s="32">
        <f t="shared" si="54"/>
        <v>67.866742487559875</v>
      </c>
      <c r="AB40" s="32">
        <f t="shared" si="54"/>
        <v>69.699144534723985</v>
      </c>
      <c r="AC40" s="32">
        <f t="shared" si="54"/>
        <v>71.581021437161525</v>
      </c>
      <c r="AD40" s="32">
        <f t="shared" si="54"/>
        <v>73.513709015964878</v>
      </c>
      <c r="AE40" s="32">
        <f t="shared" si="54"/>
        <v>75.498579159395916</v>
      </c>
      <c r="AF40" s="32">
        <f t="shared" si="54"/>
        <v>77.5370407966996</v>
      </c>
      <c r="AG40" s="32">
        <f t="shared" si="54"/>
        <v>79.630540898210484</v>
      </c>
      <c r="AH40" s="32">
        <f t="shared" si="54"/>
        <v>81.780565502462153</v>
      </c>
      <c r="AI40" s="32">
        <f t="shared" si="54"/>
        <v>83.988640771028628</v>
      </c>
      <c r="AJ40" s="32">
        <f t="shared" si="54"/>
        <v>86.256334071846396</v>
      </c>
      <c r="AK40" s="32">
        <f t="shared" ref="AK40:AM40" si="55">INDEX(AK35:AK39, $F34)</f>
        <v>87.256334071846396</v>
      </c>
      <c r="AL40" s="32">
        <f t="shared" si="55"/>
        <v>88.256334071846396</v>
      </c>
      <c r="AM40" s="32">
        <f t="shared" si="55"/>
        <v>89.256334071846396</v>
      </c>
    </row>
    <row r="41" spans="1:39" s="18" customFormat="1" x14ac:dyDescent="0.25">
      <c r="A41" s="42"/>
      <c r="B41" s="42"/>
      <c r="C41" s="43"/>
      <c r="D41" s="133"/>
      <c r="E41" s="115"/>
      <c r="H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</row>
    <row r="42" spans="1:39" s="18" customFormat="1" x14ac:dyDescent="0.25">
      <c r="A42" s="42"/>
      <c r="B42" s="42"/>
      <c r="C42" s="43"/>
      <c r="D42" s="133"/>
      <c r="E42" s="19" t="str">
        <f>InpC!E$10</f>
        <v>Scenario Lookup</v>
      </c>
      <c r="F42" s="19">
        <f>InpC!F$10</f>
        <v>3</v>
      </c>
      <c r="H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</row>
    <row r="43" spans="1:39" s="18" customFormat="1" x14ac:dyDescent="0.25">
      <c r="A43" s="42"/>
      <c r="B43" s="42"/>
      <c r="C43" s="43"/>
      <c r="D43" s="133"/>
      <c r="E43" t="s">
        <v>414</v>
      </c>
      <c r="G43" s="18" t="s">
        <v>228</v>
      </c>
      <c r="J43" s="59">
        <v>20</v>
      </c>
      <c r="K43" s="59">
        <v>20</v>
      </c>
      <c r="L43" s="59">
        <v>20</v>
      </c>
      <c r="M43" s="59">
        <v>20</v>
      </c>
      <c r="N43" s="59">
        <v>20</v>
      </c>
      <c r="O43" s="59">
        <v>20</v>
      </c>
      <c r="P43" s="59">
        <v>20</v>
      </c>
      <c r="Q43" s="59">
        <v>20</v>
      </c>
      <c r="R43" s="59">
        <v>20</v>
      </c>
      <c r="S43" s="59">
        <v>20</v>
      </c>
      <c r="T43" s="59">
        <v>20</v>
      </c>
      <c r="U43" s="59">
        <v>20</v>
      </c>
      <c r="V43" s="59">
        <v>20</v>
      </c>
      <c r="W43" s="59">
        <v>20</v>
      </c>
      <c r="X43" s="59">
        <v>20</v>
      </c>
      <c r="Y43" s="59">
        <v>20</v>
      </c>
      <c r="Z43" s="59">
        <v>20</v>
      </c>
      <c r="AA43" s="59">
        <v>20</v>
      </c>
      <c r="AB43" s="59">
        <v>20</v>
      </c>
      <c r="AC43" s="59">
        <v>20</v>
      </c>
      <c r="AD43" s="59">
        <v>20</v>
      </c>
      <c r="AE43" s="59">
        <v>20</v>
      </c>
      <c r="AF43" s="59">
        <v>20</v>
      </c>
      <c r="AG43" s="59">
        <v>20</v>
      </c>
      <c r="AH43" s="59">
        <v>20</v>
      </c>
      <c r="AI43" s="59">
        <v>20</v>
      </c>
      <c r="AJ43" s="59">
        <v>20</v>
      </c>
      <c r="AK43" s="59">
        <v>21</v>
      </c>
      <c r="AL43" s="59">
        <v>22</v>
      </c>
      <c r="AM43" s="59">
        <v>23</v>
      </c>
    </row>
    <row r="44" spans="1:39" s="18" customFormat="1" x14ac:dyDescent="0.25">
      <c r="A44" s="42"/>
      <c r="B44" s="42"/>
      <c r="C44" s="43"/>
      <c r="D44" s="133"/>
      <c r="E44" t="s">
        <v>425</v>
      </c>
      <c r="G44" s="18" t="s">
        <v>228</v>
      </c>
      <c r="J44" s="59">
        <v>20</v>
      </c>
      <c r="K44" s="59">
        <v>20</v>
      </c>
      <c r="L44" s="59">
        <v>19.09090909090909</v>
      </c>
      <c r="M44" s="59">
        <v>18.18181818181818</v>
      </c>
      <c r="N44" s="59">
        <v>17.272727272727273</v>
      </c>
      <c r="O44" s="59">
        <v>17.739090909090908</v>
      </c>
      <c r="P44" s="59">
        <v>18.218046363636358</v>
      </c>
      <c r="Q44" s="59">
        <v>18.709933615454538</v>
      </c>
      <c r="R44" s="59">
        <v>19.215101823071812</v>
      </c>
      <c r="S44" s="59">
        <v>19.733909572294749</v>
      </c>
      <c r="T44" s="59">
        <v>20.266725130746707</v>
      </c>
      <c r="U44" s="59">
        <v>20.813926709276867</v>
      </c>
      <c r="V44" s="59">
        <v>21.375902730427338</v>
      </c>
      <c r="W44" s="59">
        <v>21.953052104148878</v>
      </c>
      <c r="X44" s="59">
        <v>22.545784510960893</v>
      </c>
      <c r="Y44" s="59">
        <v>23.154520692756837</v>
      </c>
      <c r="Z44" s="59">
        <v>23.779692751461265</v>
      </c>
      <c r="AA44" s="59">
        <v>24.421744455750719</v>
      </c>
      <c r="AB44" s="59">
        <v>25.081131556055986</v>
      </c>
      <c r="AC44" s="59">
        <v>25.758322108069496</v>
      </c>
      <c r="AD44" s="59">
        <v>26.45379680498737</v>
      </c>
      <c r="AE44" s="59">
        <v>27.168049318722026</v>
      </c>
      <c r="AF44" s="59">
        <v>27.90158665032752</v>
      </c>
      <c r="AG44" s="59">
        <v>28.65492948988636</v>
      </c>
      <c r="AH44" s="59">
        <v>29.428612586113289</v>
      </c>
      <c r="AI44" s="59">
        <v>30.223185125938343</v>
      </c>
      <c r="AJ44" s="59">
        <v>31.039211124338674</v>
      </c>
      <c r="AK44" s="59">
        <v>32.039211124338699</v>
      </c>
      <c r="AL44" s="59">
        <v>33.039211124338699</v>
      </c>
      <c r="AM44" s="59">
        <v>34.039211124338699</v>
      </c>
    </row>
    <row r="45" spans="1:39" s="18" customFormat="1" x14ac:dyDescent="0.25">
      <c r="A45" s="42"/>
      <c r="B45" s="42"/>
      <c r="C45" s="43"/>
      <c r="D45" s="133"/>
      <c r="E45" t="s">
        <v>426</v>
      </c>
      <c r="G45" s="18" t="s">
        <v>228</v>
      </c>
      <c r="J45" s="59">
        <v>20</v>
      </c>
      <c r="K45" s="59">
        <v>20</v>
      </c>
      <c r="L45" s="59">
        <v>20.606060606060606</v>
      </c>
      <c r="M45" s="59">
        <v>21.212121212121215</v>
      </c>
      <c r="N45" s="59">
        <v>21.818181818181817</v>
      </c>
      <c r="O45" s="59">
        <v>22.407272727272723</v>
      </c>
      <c r="P45" s="59">
        <v>23.012269090909083</v>
      </c>
      <c r="Q45" s="59">
        <v>23.633600356363626</v>
      </c>
      <c r="R45" s="59">
        <v>24.271707565985444</v>
      </c>
      <c r="S45" s="59">
        <v>24.927043670267047</v>
      </c>
      <c r="T45" s="59">
        <v>25.600073849364257</v>
      </c>
      <c r="U45" s="59">
        <v>26.29127584329709</v>
      </c>
      <c r="V45" s="59">
        <v>27.001140291066108</v>
      </c>
      <c r="W45" s="59">
        <v>27.73017107892489</v>
      </c>
      <c r="X45" s="59">
        <v>28.478885698055858</v>
      </c>
      <c r="Y45" s="59">
        <v>29.247815611903363</v>
      </c>
      <c r="Z45" s="59">
        <v>30.037506633424751</v>
      </c>
      <c r="AA45" s="59">
        <v>30.848519312527216</v>
      </c>
      <c r="AB45" s="59">
        <v>31.681429333965447</v>
      </c>
      <c r="AC45" s="59">
        <v>32.536827925982507</v>
      </c>
      <c r="AD45" s="59">
        <v>33.415322279984032</v>
      </c>
      <c r="AE45" s="59">
        <v>34.3175359815436</v>
      </c>
      <c r="AF45" s="59">
        <v>35.244109453045269</v>
      </c>
      <c r="AG45" s="59">
        <v>36.195700408277489</v>
      </c>
      <c r="AH45" s="59">
        <v>37.17298431930098</v>
      </c>
      <c r="AI45" s="59">
        <v>38.176654895922105</v>
      </c>
      <c r="AJ45" s="59">
        <v>39.207424578111997</v>
      </c>
      <c r="AK45" s="59">
        <v>40.207424578111997</v>
      </c>
      <c r="AL45" s="59">
        <v>41.207424578111997</v>
      </c>
      <c r="AM45" s="59">
        <v>42.207424578111997</v>
      </c>
    </row>
    <row r="46" spans="1:39" s="18" customFormat="1" x14ac:dyDescent="0.25">
      <c r="A46" s="42"/>
      <c r="B46" s="42"/>
      <c r="C46" s="43"/>
      <c r="D46" s="133"/>
      <c r="E46" t="s">
        <v>427</v>
      </c>
      <c r="G46" s="18" t="s">
        <v>228</v>
      </c>
      <c r="J46" s="59">
        <v>20</v>
      </c>
      <c r="K46" s="59">
        <v>20</v>
      </c>
      <c r="L46" s="59">
        <v>21.666666666666664</v>
      </c>
      <c r="M46" s="59">
        <v>23.333333333333332</v>
      </c>
      <c r="N46" s="59">
        <v>25</v>
      </c>
      <c r="O46" s="59">
        <v>25.674999999999997</v>
      </c>
      <c r="P46" s="59">
        <v>26.368224999999992</v>
      </c>
      <c r="Q46" s="59">
        <v>27.080167074999988</v>
      </c>
      <c r="R46" s="59">
        <v>27.811331586024984</v>
      </c>
      <c r="S46" s="59">
        <v>28.562237538847658</v>
      </c>
      <c r="T46" s="59">
        <v>29.333417952396537</v>
      </c>
      <c r="U46" s="59">
        <v>30.125420237111243</v>
      </c>
      <c r="V46" s="59">
        <v>30.938806583513248</v>
      </c>
      <c r="W46" s="59">
        <v>31.774154361268099</v>
      </c>
      <c r="X46" s="59">
        <v>32.632056529022336</v>
      </c>
      <c r="Y46" s="59">
        <v>33.513122055305935</v>
      </c>
      <c r="Z46" s="59">
        <v>34.417976350799194</v>
      </c>
      <c r="AA46" s="59">
        <v>35.347261712270772</v>
      </c>
      <c r="AB46" s="59">
        <v>36.301637778502084</v>
      </c>
      <c r="AC46" s="59">
        <v>37.28178199852163</v>
      </c>
      <c r="AD46" s="59">
        <v>38.288390112481714</v>
      </c>
      <c r="AE46" s="59">
        <v>39.322176645518716</v>
      </c>
      <c r="AF46" s="59">
        <v>40.383875414947717</v>
      </c>
      <c r="AG46" s="59">
        <v>41.474240051151298</v>
      </c>
      <c r="AH46" s="59">
        <v>42.594044532532379</v>
      </c>
      <c r="AI46" s="59">
        <v>43.744083734910745</v>
      </c>
      <c r="AJ46" s="59">
        <v>44.925173995753333</v>
      </c>
      <c r="AK46" s="59">
        <v>45.925173995753298</v>
      </c>
      <c r="AL46" s="59">
        <v>46.925173995753298</v>
      </c>
      <c r="AM46" s="59">
        <v>47.925173995753298</v>
      </c>
    </row>
    <row r="47" spans="1:39" s="18" customFormat="1" x14ac:dyDescent="0.25">
      <c r="A47" s="42"/>
      <c r="B47" s="42"/>
      <c r="C47" s="43"/>
      <c r="D47" s="133"/>
      <c r="E47" t="s">
        <v>420</v>
      </c>
      <c r="G47" s="18" t="s">
        <v>228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1</v>
      </c>
      <c r="AL47" s="44">
        <v>2</v>
      </c>
      <c r="AM47" s="44">
        <v>3</v>
      </c>
    </row>
    <row r="48" spans="1:39" s="18" customFormat="1" x14ac:dyDescent="0.25">
      <c r="A48" s="42"/>
      <c r="B48" s="42"/>
      <c r="C48" s="43"/>
      <c r="D48" s="133"/>
      <c r="E48" s="32" t="str">
        <f>INDEX(E43:E47, $F42)</f>
        <v>DAYTHRU - Medium</v>
      </c>
      <c r="F48" s="32">
        <f t="shared" ref="F48" si="56">INDEX(F43:F47, $F42)</f>
        <v>0</v>
      </c>
      <c r="G48" s="32" t="str">
        <f t="shared" ref="G48" si="57">INDEX(G43:G47, $F42)</f>
        <v>trains</v>
      </c>
      <c r="H48" s="32">
        <f t="shared" ref="H48" si="58">INDEX(H43:H47, $F42)</f>
        <v>0</v>
      </c>
      <c r="I48" s="32">
        <f t="shared" ref="I48" si="59">INDEX(I43:I47, $F42)</f>
        <v>0</v>
      </c>
      <c r="J48" s="32">
        <f t="shared" ref="J48" si="60">INDEX(J43:J47, $F42)</f>
        <v>20</v>
      </c>
      <c r="K48" s="32">
        <f t="shared" ref="K48" si="61">INDEX(K43:K47, $F42)</f>
        <v>20</v>
      </c>
      <c r="L48" s="32">
        <f t="shared" ref="L48" si="62">INDEX(L43:L47, $F42)</f>
        <v>20.606060606060606</v>
      </c>
      <c r="M48" s="32">
        <f t="shared" ref="M48" si="63">INDEX(M43:M47, $F42)</f>
        <v>21.212121212121215</v>
      </c>
      <c r="N48" s="32">
        <f t="shared" ref="N48" si="64">INDEX(N43:N47, $F42)</f>
        <v>21.818181818181817</v>
      </c>
      <c r="O48" s="32">
        <f t="shared" ref="O48" si="65">INDEX(O43:O47, $F42)</f>
        <v>22.407272727272723</v>
      </c>
      <c r="P48" s="32">
        <f t="shared" ref="P48" si="66">INDEX(P43:P47, $F42)</f>
        <v>23.012269090909083</v>
      </c>
      <c r="Q48" s="32">
        <f t="shared" ref="Q48" si="67">INDEX(Q43:Q47, $F42)</f>
        <v>23.633600356363626</v>
      </c>
      <c r="R48" s="32">
        <f t="shared" ref="R48" si="68">INDEX(R43:R47, $F42)</f>
        <v>24.271707565985444</v>
      </c>
      <c r="S48" s="32">
        <f t="shared" ref="S48" si="69">INDEX(S43:S47, $F42)</f>
        <v>24.927043670267047</v>
      </c>
      <c r="T48" s="32">
        <f t="shared" ref="T48" si="70">INDEX(T43:T47, $F42)</f>
        <v>25.600073849364257</v>
      </c>
      <c r="U48" s="32">
        <f t="shared" ref="U48" si="71">INDEX(U43:U47, $F42)</f>
        <v>26.29127584329709</v>
      </c>
      <c r="V48" s="32">
        <f t="shared" ref="V48" si="72">INDEX(V43:V47, $F42)</f>
        <v>27.001140291066108</v>
      </c>
      <c r="W48" s="32">
        <f t="shared" ref="W48" si="73">INDEX(W43:W47, $F42)</f>
        <v>27.73017107892489</v>
      </c>
      <c r="X48" s="32">
        <f t="shared" ref="X48" si="74">INDEX(X43:X47, $F42)</f>
        <v>28.478885698055858</v>
      </c>
      <c r="Y48" s="32">
        <f t="shared" ref="Y48" si="75">INDEX(Y43:Y47, $F42)</f>
        <v>29.247815611903363</v>
      </c>
      <c r="Z48" s="32">
        <f t="shared" ref="Z48" si="76">INDEX(Z43:Z47, $F42)</f>
        <v>30.037506633424751</v>
      </c>
      <c r="AA48" s="32">
        <f t="shared" ref="AA48" si="77">INDEX(AA43:AA47, $F42)</f>
        <v>30.848519312527216</v>
      </c>
      <c r="AB48" s="32">
        <f t="shared" ref="AB48" si="78">INDEX(AB43:AB47, $F42)</f>
        <v>31.681429333965447</v>
      </c>
      <c r="AC48" s="32">
        <f t="shared" ref="AC48" si="79">INDEX(AC43:AC47, $F42)</f>
        <v>32.536827925982507</v>
      </c>
      <c r="AD48" s="32">
        <f t="shared" ref="AD48" si="80">INDEX(AD43:AD47, $F42)</f>
        <v>33.415322279984032</v>
      </c>
      <c r="AE48" s="32">
        <f t="shared" ref="AE48" si="81">INDEX(AE43:AE47, $F42)</f>
        <v>34.3175359815436</v>
      </c>
      <c r="AF48" s="32">
        <f t="shared" ref="AF48" si="82">INDEX(AF43:AF47, $F42)</f>
        <v>35.244109453045269</v>
      </c>
      <c r="AG48" s="32">
        <f t="shared" ref="AG48" si="83">INDEX(AG43:AG47, $F42)</f>
        <v>36.195700408277489</v>
      </c>
      <c r="AH48" s="32">
        <f t="shared" ref="AH48" si="84">INDEX(AH43:AH47, $F42)</f>
        <v>37.17298431930098</v>
      </c>
      <c r="AI48" s="32">
        <f t="shared" ref="AI48" si="85">INDEX(AI43:AI47, $F42)</f>
        <v>38.176654895922105</v>
      </c>
      <c r="AJ48" s="32">
        <f t="shared" ref="AJ48:AM48" si="86">INDEX(AJ43:AJ47, $F42)</f>
        <v>39.207424578111997</v>
      </c>
      <c r="AK48" s="32">
        <f t="shared" si="86"/>
        <v>40.207424578111997</v>
      </c>
      <c r="AL48" s="32">
        <f t="shared" si="86"/>
        <v>41.207424578111997</v>
      </c>
      <c r="AM48" s="32">
        <f t="shared" si="86"/>
        <v>42.207424578111997</v>
      </c>
    </row>
    <row r="49" spans="1:39" s="18" customFormat="1" x14ac:dyDescent="0.25">
      <c r="A49" s="42"/>
      <c r="B49" s="42"/>
      <c r="C49" s="43"/>
      <c r="D49" s="133"/>
      <c r="E49" s="115"/>
      <c r="H49" s="115"/>
    </row>
    <row r="50" spans="1:39" s="18" customFormat="1" x14ac:dyDescent="0.25">
      <c r="A50" s="42"/>
      <c r="B50" s="42"/>
      <c r="C50" s="43"/>
      <c r="D50" s="133"/>
      <c r="E50" s="19" t="str">
        <f>InpC!E$10</f>
        <v>Scenario Lookup</v>
      </c>
      <c r="F50" s="19">
        <f>InpC!F$10</f>
        <v>3</v>
      </c>
      <c r="H50" s="115"/>
    </row>
    <row r="51" spans="1:39" s="18" customFormat="1" x14ac:dyDescent="0.25">
      <c r="A51" s="42"/>
      <c r="B51" s="42"/>
      <c r="C51" s="43"/>
      <c r="D51" s="133"/>
      <c r="E51" s="18" t="s">
        <v>415</v>
      </c>
      <c r="G51" s="18" t="s">
        <v>228</v>
      </c>
      <c r="J51" s="59">
        <v>4</v>
      </c>
      <c r="K51" s="59">
        <v>4</v>
      </c>
      <c r="L51" s="59">
        <v>4</v>
      </c>
      <c r="M51" s="59">
        <v>4</v>
      </c>
      <c r="N51" s="59">
        <v>4</v>
      </c>
      <c r="O51" s="59">
        <v>4</v>
      </c>
      <c r="P51" s="59">
        <v>4</v>
      </c>
      <c r="Q51" s="59">
        <v>4</v>
      </c>
      <c r="R51" s="59">
        <v>4</v>
      </c>
      <c r="S51" s="59">
        <v>4</v>
      </c>
      <c r="T51" s="59">
        <v>4</v>
      </c>
      <c r="U51" s="59">
        <v>4</v>
      </c>
      <c r="V51" s="59">
        <v>4</v>
      </c>
      <c r="W51" s="59">
        <v>4</v>
      </c>
      <c r="X51" s="59">
        <v>4</v>
      </c>
      <c r="Y51" s="59">
        <v>4</v>
      </c>
      <c r="Z51" s="59">
        <v>4</v>
      </c>
      <c r="AA51" s="59">
        <v>4</v>
      </c>
      <c r="AB51" s="59">
        <v>4</v>
      </c>
      <c r="AC51" s="59">
        <v>4</v>
      </c>
      <c r="AD51" s="59">
        <v>4</v>
      </c>
      <c r="AE51" s="59">
        <v>4</v>
      </c>
      <c r="AF51" s="59">
        <v>4</v>
      </c>
      <c r="AG51" s="59">
        <v>4</v>
      </c>
      <c r="AH51" s="59">
        <v>4</v>
      </c>
      <c r="AI51" s="59">
        <v>4</v>
      </c>
      <c r="AJ51" s="59">
        <v>4</v>
      </c>
      <c r="AK51" s="59">
        <v>5</v>
      </c>
      <c r="AL51" s="59">
        <v>6</v>
      </c>
      <c r="AM51" s="59">
        <v>7</v>
      </c>
    </row>
    <row r="52" spans="1:39" s="18" customFormat="1" x14ac:dyDescent="0.25">
      <c r="A52" s="42"/>
      <c r="B52" s="42"/>
      <c r="C52" s="43"/>
      <c r="D52" s="133"/>
      <c r="E52" s="18" t="s">
        <v>428</v>
      </c>
      <c r="G52" s="18" t="s">
        <v>228</v>
      </c>
      <c r="J52" s="59">
        <v>4</v>
      </c>
      <c r="K52" s="59">
        <v>8.8000000000000007</v>
      </c>
      <c r="L52" s="59">
        <v>8.4</v>
      </c>
      <c r="M52" s="59">
        <v>8</v>
      </c>
      <c r="N52" s="59">
        <v>7.6000000000000005</v>
      </c>
      <c r="O52" s="59">
        <v>7.8051999999999992</v>
      </c>
      <c r="P52" s="59">
        <v>8.0159403999999981</v>
      </c>
      <c r="Q52" s="59">
        <v>8.2323707907999975</v>
      </c>
      <c r="R52" s="59">
        <v>8.4546448021515967</v>
      </c>
      <c r="S52" s="59">
        <v>8.6829202118096909</v>
      </c>
      <c r="T52" s="59">
        <v>8.917359057528552</v>
      </c>
      <c r="U52" s="59">
        <v>9.1581277520818229</v>
      </c>
      <c r="V52" s="59">
        <v>9.4053972013880305</v>
      </c>
      <c r="W52" s="59">
        <v>9.6593429258255057</v>
      </c>
      <c r="X52" s="59">
        <v>9.9201451848227933</v>
      </c>
      <c r="Y52" s="59">
        <v>10.187989104813008</v>
      </c>
      <c r="Z52" s="59">
        <v>10.463064810642958</v>
      </c>
      <c r="AA52" s="59">
        <v>10.745567560530318</v>
      </c>
      <c r="AB52" s="59">
        <v>11.035697884664636</v>
      </c>
      <c r="AC52" s="59">
        <v>11.333661727550579</v>
      </c>
      <c r="AD52" s="59">
        <v>11.639670594194444</v>
      </c>
      <c r="AE52" s="59">
        <v>11.953941700237692</v>
      </c>
      <c r="AF52" s="59">
        <v>12.27669812614411</v>
      </c>
      <c r="AG52" s="59">
        <v>12.608168975550001</v>
      </c>
      <c r="AH52" s="59">
        <v>12.948589537889848</v>
      </c>
      <c r="AI52" s="59">
        <v>13.298201455412872</v>
      </c>
      <c r="AJ52" s="59">
        <v>13.657252894709018</v>
      </c>
      <c r="AK52" s="59">
        <v>14.657252894709</v>
      </c>
      <c r="AL52" s="59">
        <v>15.657252894709</v>
      </c>
      <c r="AM52" s="59">
        <v>16.657252894709</v>
      </c>
    </row>
    <row r="53" spans="1:39" s="18" customFormat="1" x14ac:dyDescent="0.25">
      <c r="A53" s="42"/>
      <c r="B53" s="42"/>
      <c r="C53" s="43"/>
      <c r="D53" s="133"/>
      <c r="E53" s="18" t="s">
        <v>429</v>
      </c>
      <c r="G53" s="18" t="s">
        <v>228</v>
      </c>
      <c r="J53" s="59">
        <v>4</v>
      </c>
      <c r="K53" s="59">
        <v>8.8000000000000007</v>
      </c>
      <c r="L53" s="59">
        <v>9.0666666666666682</v>
      </c>
      <c r="M53" s="59">
        <v>9.3333333333333339</v>
      </c>
      <c r="N53" s="59">
        <v>9.6000000000000014</v>
      </c>
      <c r="O53" s="59">
        <v>9.8591999999999995</v>
      </c>
      <c r="P53" s="59">
        <v>10.125398399999998</v>
      </c>
      <c r="Q53" s="59">
        <v>10.398784156799998</v>
      </c>
      <c r="R53" s="59">
        <v>10.679551329033597</v>
      </c>
      <c r="S53" s="59">
        <v>10.967899214917502</v>
      </c>
      <c r="T53" s="59">
        <v>11.264032493720274</v>
      </c>
      <c r="U53" s="59">
        <v>11.568161371050721</v>
      </c>
      <c r="V53" s="59">
        <v>11.880501728069088</v>
      </c>
      <c r="W53" s="59">
        <v>12.201275274726953</v>
      </c>
      <c r="X53" s="59">
        <v>12.530709707144579</v>
      </c>
      <c r="Y53" s="59">
        <v>12.86903886923748</v>
      </c>
      <c r="Z53" s="59">
        <v>13.216502918706892</v>
      </c>
      <c r="AA53" s="59">
        <v>13.573348497511976</v>
      </c>
      <c r="AB53" s="59">
        <v>13.939828906944797</v>
      </c>
      <c r="AC53" s="59">
        <v>14.316204287432306</v>
      </c>
      <c r="AD53" s="59">
        <v>14.702741803192977</v>
      </c>
      <c r="AE53" s="59">
        <v>15.099715831879184</v>
      </c>
      <c r="AF53" s="59">
        <v>15.507408159339921</v>
      </c>
      <c r="AG53" s="59">
        <v>15.926108179642098</v>
      </c>
      <c r="AH53" s="59">
        <v>16.356113100492433</v>
      </c>
      <c r="AI53" s="59">
        <v>16.797728154205725</v>
      </c>
      <c r="AJ53" s="59">
        <v>17.251266814369281</v>
      </c>
      <c r="AK53" s="59">
        <v>18.251266814369298</v>
      </c>
      <c r="AL53" s="59">
        <v>19.251266814369298</v>
      </c>
      <c r="AM53" s="59">
        <v>20.251266814369298</v>
      </c>
    </row>
    <row r="54" spans="1:39" s="18" customFormat="1" x14ac:dyDescent="0.25">
      <c r="A54" s="42"/>
      <c r="B54" s="42"/>
      <c r="C54" s="43"/>
      <c r="D54" s="133"/>
      <c r="E54" s="18" t="s">
        <v>430</v>
      </c>
      <c r="G54" s="18" t="s">
        <v>228</v>
      </c>
      <c r="J54" s="59">
        <v>4</v>
      </c>
      <c r="K54" s="59">
        <v>8.8000000000000007</v>
      </c>
      <c r="L54" s="59">
        <v>9.5333333333333332</v>
      </c>
      <c r="M54" s="59">
        <v>10.266666666666666</v>
      </c>
      <c r="N54" s="59">
        <v>11</v>
      </c>
      <c r="O54" s="59">
        <v>11.296999999999999</v>
      </c>
      <c r="P54" s="59">
        <v>11.602018999999999</v>
      </c>
      <c r="Q54" s="59">
        <v>11.915273512999995</v>
      </c>
      <c r="R54" s="59">
        <v>12.236985897850994</v>
      </c>
      <c r="S54" s="59">
        <v>12.56738451709297</v>
      </c>
      <c r="T54" s="59">
        <v>12.906703899054477</v>
      </c>
      <c r="U54" s="59">
        <v>13.255184904328949</v>
      </c>
      <c r="V54" s="59">
        <v>13.613074896745829</v>
      </c>
      <c r="W54" s="59">
        <v>13.980627918957964</v>
      </c>
      <c r="X54" s="59">
        <v>14.358104872769829</v>
      </c>
      <c r="Y54" s="59">
        <v>14.745773704334614</v>
      </c>
      <c r="Z54" s="59">
        <v>15.143909594351648</v>
      </c>
      <c r="AA54" s="59">
        <v>15.55279515339914</v>
      </c>
      <c r="AB54" s="59">
        <v>15.972720622540917</v>
      </c>
      <c r="AC54" s="59">
        <v>16.40398407934952</v>
      </c>
      <c r="AD54" s="59">
        <v>16.846891649491955</v>
      </c>
      <c r="AE54" s="59">
        <v>17.301757724028235</v>
      </c>
      <c r="AF54" s="59">
        <v>17.768905182576997</v>
      </c>
      <c r="AG54" s="59">
        <v>18.248665622506575</v>
      </c>
      <c r="AH54" s="59">
        <v>18.74137959431425</v>
      </c>
      <c r="AI54" s="59">
        <v>19.247396843360733</v>
      </c>
      <c r="AJ54" s="59">
        <v>19.767076558131468</v>
      </c>
      <c r="AK54" s="59">
        <v>20.7670765581315</v>
      </c>
      <c r="AL54" s="59">
        <v>21.7670765581315</v>
      </c>
      <c r="AM54" s="59">
        <v>22.7670765581315</v>
      </c>
    </row>
    <row r="55" spans="1:39" s="18" customFormat="1" x14ac:dyDescent="0.25">
      <c r="A55" s="42"/>
      <c r="B55" s="42"/>
      <c r="C55" s="43"/>
      <c r="D55" s="133"/>
      <c r="E55" t="s">
        <v>420</v>
      </c>
      <c r="G55" s="18" t="s">
        <v>228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1</v>
      </c>
      <c r="AL55" s="44">
        <v>2</v>
      </c>
      <c r="AM55" s="44">
        <v>3</v>
      </c>
    </row>
    <row r="56" spans="1:39" s="18" customFormat="1" x14ac:dyDescent="0.25">
      <c r="A56" s="42"/>
      <c r="B56" s="42"/>
      <c r="C56" s="43"/>
      <c r="D56" s="133"/>
      <c r="E56" s="32" t="str">
        <f>INDEX(E51:E55, $F50)</f>
        <v>TOTALSWT - Medium</v>
      </c>
      <c r="F56" s="32">
        <f t="shared" ref="F56" si="87">INDEX(F51:F55, $F50)</f>
        <v>0</v>
      </c>
      <c r="G56" s="32" t="str">
        <f t="shared" ref="G56" si="88">INDEX(G51:G55, $F50)</f>
        <v>trains</v>
      </c>
      <c r="H56" s="32">
        <f t="shared" ref="H56" si="89">INDEX(H51:H55, $F50)</f>
        <v>0</v>
      </c>
      <c r="I56" s="32">
        <f t="shared" ref="I56" si="90">INDEX(I51:I55, $F50)</f>
        <v>0</v>
      </c>
      <c r="J56" s="32">
        <f t="shared" ref="J56" si="91">INDEX(J51:J55, $F50)</f>
        <v>4</v>
      </c>
      <c r="K56" s="32">
        <f t="shared" ref="K56" si="92">INDEX(K51:K55, $F50)</f>
        <v>8.8000000000000007</v>
      </c>
      <c r="L56" s="32">
        <f t="shared" ref="L56" si="93">INDEX(L51:L55, $F50)</f>
        <v>9.0666666666666682</v>
      </c>
      <c r="M56" s="32">
        <f t="shared" ref="M56" si="94">INDEX(M51:M55, $F50)</f>
        <v>9.3333333333333339</v>
      </c>
      <c r="N56" s="32">
        <f t="shared" ref="N56" si="95">INDEX(N51:N55, $F50)</f>
        <v>9.6000000000000014</v>
      </c>
      <c r="O56" s="32">
        <f t="shared" ref="O56" si="96">INDEX(O51:O55, $F50)</f>
        <v>9.8591999999999995</v>
      </c>
      <c r="P56" s="32">
        <f t="shared" ref="P56" si="97">INDEX(P51:P55, $F50)</f>
        <v>10.125398399999998</v>
      </c>
      <c r="Q56" s="32">
        <f t="shared" ref="Q56" si="98">INDEX(Q51:Q55, $F50)</f>
        <v>10.398784156799998</v>
      </c>
      <c r="R56" s="32">
        <f t="shared" ref="R56" si="99">INDEX(R51:R55, $F50)</f>
        <v>10.679551329033597</v>
      </c>
      <c r="S56" s="32">
        <f t="shared" ref="S56" si="100">INDEX(S51:S55, $F50)</f>
        <v>10.967899214917502</v>
      </c>
      <c r="T56" s="32">
        <f t="shared" ref="T56" si="101">INDEX(T51:T55, $F50)</f>
        <v>11.264032493720274</v>
      </c>
      <c r="U56" s="32">
        <f t="shared" ref="U56" si="102">INDEX(U51:U55, $F50)</f>
        <v>11.568161371050721</v>
      </c>
      <c r="V56" s="32">
        <f t="shared" ref="V56" si="103">INDEX(V51:V55, $F50)</f>
        <v>11.880501728069088</v>
      </c>
      <c r="W56" s="32">
        <f t="shared" ref="W56" si="104">INDEX(W51:W55, $F50)</f>
        <v>12.201275274726953</v>
      </c>
      <c r="X56" s="32">
        <f t="shared" ref="X56" si="105">INDEX(X51:X55, $F50)</f>
        <v>12.530709707144579</v>
      </c>
      <c r="Y56" s="32">
        <f t="shared" ref="Y56" si="106">INDEX(Y51:Y55, $F50)</f>
        <v>12.86903886923748</v>
      </c>
      <c r="Z56" s="32">
        <f t="shared" ref="Z56" si="107">INDEX(Z51:Z55, $F50)</f>
        <v>13.216502918706892</v>
      </c>
      <c r="AA56" s="32">
        <f t="shared" ref="AA56" si="108">INDEX(AA51:AA55, $F50)</f>
        <v>13.573348497511976</v>
      </c>
      <c r="AB56" s="32">
        <f t="shared" ref="AB56" si="109">INDEX(AB51:AB55, $F50)</f>
        <v>13.939828906944797</v>
      </c>
      <c r="AC56" s="32">
        <f t="shared" ref="AC56" si="110">INDEX(AC51:AC55, $F50)</f>
        <v>14.316204287432306</v>
      </c>
      <c r="AD56" s="32">
        <f t="shared" ref="AD56" si="111">INDEX(AD51:AD55, $F50)</f>
        <v>14.702741803192977</v>
      </c>
      <c r="AE56" s="32">
        <f t="shared" ref="AE56" si="112">INDEX(AE51:AE55, $F50)</f>
        <v>15.099715831879184</v>
      </c>
      <c r="AF56" s="32">
        <f t="shared" ref="AF56" si="113">INDEX(AF51:AF55, $F50)</f>
        <v>15.507408159339921</v>
      </c>
      <c r="AG56" s="32">
        <f t="shared" ref="AG56" si="114">INDEX(AG51:AG55, $F50)</f>
        <v>15.926108179642098</v>
      </c>
      <c r="AH56" s="32">
        <f t="shared" ref="AH56" si="115">INDEX(AH51:AH55, $F50)</f>
        <v>16.356113100492433</v>
      </c>
      <c r="AI56" s="32">
        <f t="shared" ref="AI56" si="116">INDEX(AI51:AI55, $F50)</f>
        <v>16.797728154205725</v>
      </c>
      <c r="AJ56" s="32">
        <f t="shared" ref="AJ56:AM56" si="117">INDEX(AJ51:AJ55, $F50)</f>
        <v>17.251266814369281</v>
      </c>
      <c r="AK56" s="32">
        <f t="shared" si="117"/>
        <v>18.251266814369298</v>
      </c>
      <c r="AL56" s="32">
        <f t="shared" si="117"/>
        <v>19.251266814369298</v>
      </c>
      <c r="AM56" s="32">
        <f t="shared" si="117"/>
        <v>20.251266814369298</v>
      </c>
    </row>
    <row r="57" spans="1:39" s="18" customFormat="1" x14ac:dyDescent="0.25">
      <c r="A57" s="42"/>
      <c r="B57" s="42"/>
      <c r="C57" s="43"/>
      <c r="D57" s="133"/>
    </row>
    <row r="58" spans="1:39" s="18" customFormat="1" x14ac:dyDescent="0.25">
      <c r="A58" s="42"/>
      <c r="B58" s="42" t="s">
        <v>441</v>
      </c>
      <c r="C58" s="43"/>
      <c r="D58" s="133"/>
      <c r="F58" s="42"/>
    </row>
    <row r="59" spans="1:39" s="18" customFormat="1" x14ac:dyDescent="0.25">
      <c r="A59" s="42"/>
      <c r="B59" s="42"/>
      <c r="C59" s="43"/>
      <c r="D59" s="133"/>
      <c r="F59" s="42"/>
    </row>
    <row r="60" spans="1:39" s="18" customFormat="1" x14ac:dyDescent="0.25">
      <c r="A60" s="42"/>
      <c r="B60" s="42"/>
      <c r="C60" s="43" t="s">
        <v>440</v>
      </c>
      <c r="D60" s="133"/>
      <c r="F60" s="42"/>
    </row>
    <row r="61" spans="1:39" s="18" customFormat="1" x14ac:dyDescent="0.25">
      <c r="A61" s="42"/>
      <c r="B61" s="42"/>
      <c r="C61" s="43"/>
      <c r="D61" s="133"/>
      <c r="E61" s="17" t="str">
        <f>inputPrep!E$113</f>
        <v>Daily Travel Time Saving - Autos</v>
      </c>
      <c r="F61" s="17">
        <f>inputPrep!F$113</f>
        <v>0</v>
      </c>
      <c r="G61" s="17" t="str">
        <f>inputPrep!G$113</f>
        <v>hrs</v>
      </c>
      <c r="H61" s="17">
        <f>inputPrep!H$113</f>
        <v>0</v>
      </c>
      <c r="I61" s="17">
        <f>inputPrep!I$113</f>
        <v>0</v>
      </c>
      <c r="J61" s="176">
        <f>inputPrep!J$113</f>
        <v>0</v>
      </c>
      <c r="K61" s="176">
        <f>inputPrep!K$113</f>
        <v>0</v>
      </c>
      <c r="L61" s="176">
        <f>inputPrep!L$113</f>
        <v>0</v>
      </c>
      <c r="M61" s="176">
        <f>inputPrep!M$113</f>
        <v>0</v>
      </c>
      <c r="N61" s="176">
        <f>inputPrep!N$113</f>
        <v>0</v>
      </c>
      <c r="O61" s="176">
        <f>inputPrep!O$113</f>
        <v>0</v>
      </c>
      <c r="P61" s="176">
        <f>inputPrep!P$113</f>
        <v>569.70116116011377</v>
      </c>
      <c r="Q61" s="176">
        <f>inputPrep!Q$113</f>
        <v>930.60454823789439</v>
      </c>
      <c r="R61" s="176">
        <f>inputPrep!R$113</f>
        <v>1291.1737206384896</v>
      </c>
      <c r="S61" s="176">
        <f>inputPrep!S$113</f>
        <v>1651.4095595716947</v>
      </c>
      <c r="T61" s="176">
        <f>inputPrep!T$113</f>
        <v>2011.3129431520899</v>
      </c>
      <c r="U61" s="176">
        <f>inputPrep!U$113</f>
        <v>2370.8847464126243</v>
      </c>
      <c r="V61" s="176">
        <f>inputPrep!V$113</f>
        <v>2730.1258413181185</v>
      </c>
      <c r="W61" s="176">
        <f>inputPrep!W$113</f>
        <v>3089.0370967787039</v>
      </c>
      <c r="X61" s="176">
        <f>inputPrep!X$113</f>
        <v>3447.6193786631811</v>
      </c>
      <c r="Y61" s="176">
        <f>inputPrep!Y$113</f>
        <v>3805.873549812321</v>
      </c>
      <c r="Z61" s="176">
        <f>inputPrep!Z$113</f>
        <v>4163.8004700520878</v>
      </c>
      <c r="AA61" s="176">
        <f>inputPrep!AA$113</f>
        <v>4521.400996206793</v>
      </c>
      <c r="AB61" s="176">
        <f>inputPrep!AB$113</f>
        <v>4878.6759821121841</v>
      </c>
      <c r="AC61" s="176">
        <f>inputPrep!AC$113</f>
        <v>5235.6262786284678</v>
      </c>
      <c r="AD61" s="176">
        <f>inputPrep!AD$113</f>
        <v>5592.2527336532476</v>
      </c>
      <c r="AE61" s="176">
        <f>inputPrep!AE$113</f>
        <v>5948.5561921344233</v>
      </c>
      <c r="AF61" s="176">
        <f>inputPrep!AF$113</f>
        <v>6304.5374960829931</v>
      </c>
      <c r="AG61" s="176">
        <f>inputPrep!AG$113</f>
        <v>6660.1974845858131</v>
      </c>
      <c r="AH61" s="176">
        <f>inputPrep!AH$113</f>
        <v>7015.5369938182694</v>
      </c>
      <c r="AI61" s="176">
        <f>inputPrep!AI$113</f>
        <v>7370.5568570569067</v>
      </c>
      <c r="AJ61" s="176">
        <f>inputPrep!AJ$113</f>
        <v>7725.2579046919709</v>
      </c>
      <c r="AK61" s="176">
        <f>inputPrep!AK$113</f>
        <v>8079.6409642398976</v>
      </c>
      <c r="AL61" s="176">
        <f>inputPrep!AL$113</f>
        <v>8433.7068603557345</v>
      </c>
      <c r="AM61" s="176">
        <f>inputPrep!AM$113</f>
        <v>8787.4564148455156</v>
      </c>
    </row>
    <row r="62" spans="1:39" s="18" customFormat="1" x14ac:dyDescent="0.25">
      <c r="A62" s="42"/>
      <c r="B62" s="42"/>
      <c r="C62" s="43"/>
      <c r="D62" s="133"/>
      <c r="E62" s="17" t="str">
        <f>inputPrep!E$112</f>
        <v>Daily Travel Time Saving - Tucks</v>
      </c>
      <c r="F62" s="17">
        <f>inputPrep!F$112</f>
        <v>0</v>
      </c>
      <c r="G62" s="17" t="str">
        <f>inputPrep!G$112</f>
        <v>hrs</v>
      </c>
      <c r="H62" s="17">
        <f>inputPrep!H$112</f>
        <v>0</v>
      </c>
      <c r="I62" s="17">
        <f>inputPrep!I$112</f>
        <v>0</v>
      </c>
      <c r="J62" s="176">
        <f>inputPrep!J$112</f>
        <v>0</v>
      </c>
      <c r="K62" s="176">
        <f>inputPrep!K$112</f>
        <v>0</v>
      </c>
      <c r="L62" s="176">
        <f>inputPrep!L$112</f>
        <v>0</v>
      </c>
      <c r="M62" s="176">
        <f>inputPrep!M$112</f>
        <v>0</v>
      </c>
      <c r="N62" s="176">
        <f>inputPrep!N$112</f>
        <v>0</v>
      </c>
      <c r="O62" s="176">
        <f>inputPrep!O$112</f>
        <v>0</v>
      </c>
      <c r="P62" s="176">
        <f>inputPrep!P$112</f>
        <v>12.220351771565259</v>
      </c>
      <c r="Q62" s="176">
        <f>inputPrep!Q$112</f>
        <v>19.961895314602433</v>
      </c>
      <c r="R62" s="176">
        <f>inputPrep!R$112</f>
        <v>27.696269799191299</v>
      </c>
      <c r="S62" s="176">
        <f>inputPrep!S$112</f>
        <v>35.423494127687015</v>
      </c>
      <c r="T62" s="176">
        <f>inputPrep!T$112</f>
        <v>43.143587136050968</v>
      </c>
      <c r="U62" s="176">
        <f>inputPrep!U$112</f>
        <v>50.856567594142099</v>
      </c>
      <c r="V62" s="176">
        <f>inputPrep!V$112</f>
        <v>58.562454206006635</v>
      </c>
      <c r="W62" s="176">
        <f>inputPrep!W$112</f>
        <v>66.261265610166276</v>
      </c>
      <c r="X62" s="176">
        <f>inputPrep!X$112</f>
        <v>73.953020379904814</v>
      </c>
      <c r="Y62" s="176">
        <f>inputPrep!Y$112</f>
        <v>81.63773702355337</v>
      </c>
      <c r="Z62" s="176">
        <f>inputPrep!Z$112</f>
        <v>89.315433984774103</v>
      </c>
      <c r="AA62" s="176">
        <f>inputPrep!AA$112</f>
        <v>96.986129642842357</v>
      </c>
      <c r="AB62" s="176">
        <f>inputPrep!AB$112</f>
        <v>104.64984231292736</v>
      </c>
      <c r="AC62" s="176">
        <f>inputPrep!AC$112</f>
        <v>112.30659024637163</v>
      </c>
      <c r="AD62" s="176">
        <f>inputPrep!AD$112</f>
        <v>119.95639163096855</v>
      </c>
      <c r="AE62" s="176">
        <f>inputPrep!AE$112</f>
        <v>127.59926459123892</v>
      </c>
      <c r="AF62" s="176">
        <f>inputPrep!AF$112</f>
        <v>135.23522718870569</v>
      </c>
      <c r="AG62" s="176">
        <f>inputPrep!AG$112</f>
        <v>142.8642974221676</v>
      </c>
      <c r="AH62" s="176">
        <f>inputPrep!AH$112</f>
        <v>150.48649322797107</v>
      </c>
      <c r="AI62" s="176">
        <f>inputPrep!AI$112</f>
        <v>158.10183248028093</v>
      </c>
      <c r="AJ62" s="176">
        <f>inputPrep!AJ$112</f>
        <v>165.71033299134976</v>
      </c>
      <c r="AK62" s="176">
        <f>inputPrep!AK$112</f>
        <v>173.31201251178535</v>
      </c>
      <c r="AL62" s="176">
        <f>inputPrep!AL$112</f>
        <v>180.90688873081763</v>
      </c>
      <c r="AM62" s="176">
        <f>inputPrep!AM$112</f>
        <v>188.49497927656367</v>
      </c>
    </row>
    <row r="63" spans="1:39" s="18" customFormat="1" x14ac:dyDescent="0.25">
      <c r="A63" s="42"/>
      <c r="B63" s="42"/>
      <c r="C63" s="43"/>
      <c r="D63" s="133"/>
      <c r="E63" s="168"/>
      <c r="F63" s="168"/>
      <c r="G63" s="168"/>
      <c r="H63" s="168"/>
      <c r="I63" s="16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</row>
    <row r="64" spans="1:39" s="18" customFormat="1" x14ac:dyDescent="0.25">
      <c r="A64" s="42"/>
      <c r="B64" s="42"/>
      <c r="C64" s="43"/>
      <c r="D64" s="133"/>
      <c r="E64" s="17" t="s">
        <v>438</v>
      </c>
      <c r="F64" s="17"/>
      <c r="G64" s="17" t="s">
        <v>226</v>
      </c>
      <c r="H64" s="187">
        <f>SUM(R64:AK65)</f>
        <v>14961575.527660064</v>
      </c>
      <c r="I64" s="17"/>
      <c r="J64" s="44">
        <f t="shared" ref="J64:O64" si="118">J61*250</f>
        <v>0</v>
      </c>
      <c r="K64" s="44">
        <f t="shared" si="118"/>
        <v>0</v>
      </c>
      <c r="L64" s="44">
        <f t="shared" si="118"/>
        <v>0</v>
      </c>
      <c r="M64" s="44">
        <f t="shared" si="118"/>
        <v>0</v>
      </c>
      <c r="N64" s="44">
        <f t="shared" si="118"/>
        <v>0</v>
      </c>
      <c r="O64" s="44">
        <f t="shared" si="118"/>
        <v>0</v>
      </c>
      <c r="P64" s="44">
        <f>P61*156</f>
        <v>88873.381140977755</v>
      </c>
      <c r="Q64" s="44">
        <f t="shared" ref="Q64:AM64" si="119">Q61*156</f>
        <v>145174.30952511152</v>
      </c>
      <c r="R64" s="44">
        <f t="shared" si="119"/>
        <v>201423.10041960439</v>
      </c>
      <c r="S64" s="44">
        <f t="shared" si="119"/>
        <v>257619.89129318437</v>
      </c>
      <c r="T64" s="44">
        <f t="shared" si="119"/>
        <v>313764.81913172605</v>
      </c>
      <c r="U64" s="44">
        <f t="shared" si="119"/>
        <v>369858.02044036938</v>
      </c>
      <c r="V64" s="44">
        <f t="shared" si="119"/>
        <v>425899.63124562649</v>
      </c>
      <c r="W64" s="44">
        <f t="shared" si="119"/>
        <v>481889.78709747782</v>
      </c>
      <c r="X64" s="44">
        <f t="shared" si="119"/>
        <v>537828.62307145621</v>
      </c>
      <c r="Y64" s="44">
        <f t="shared" si="119"/>
        <v>593716.27377072209</v>
      </c>
      <c r="Z64" s="44">
        <f t="shared" si="119"/>
        <v>649552.87332812569</v>
      </c>
      <c r="AA64" s="44">
        <f t="shared" si="119"/>
        <v>705338.55540825974</v>
      </c>
      <c r="AB64" s="44">
        <f t="shared" si="119"/>
        <v>761073.45320950076</v>
      </c>
      <c r="AC64" s="44">
        <f t="shared" si="119"/>
        <v>816757.69946604094</v>
      </c>
      <c r="AD64" s="44">
        <f t="shared" si="119"/>
        <v>872391.42644990666</v>
      </c>
      <c r="AE64" s="44">
        <f t="shared" si="119"/>
        <v>927974.76597297005</v>
      </c>
      <c r="AF64" s="44">
        <f t="shared" si="119"/>
        <v>983507.8493889469</v>
      </c>
      <c r="AG64" s="44">
        <f t="shared" si="119"/>
        <v>1038990.8075953869</v>
      </c>
      <c r="AH64" s="44">
        <f t="shared" si="119"/>
        <v>1094423.77103565</v>
      </c>
      <c r="AI64" s="44">
        <f t="shared" si="119"/>
        <v>1149806.8697008775</v>
      </c>
      <c r="AJ64" s="44">
        <f t="shared" si="119"/>
        <v>1205140.2331319475</v>
      </c>
      <c r="AK64" s="44">
        <f t="shared" si="119"/>
        <v>1260423.9904214239</v>
      </c>
      <c r="AL64" s="44">
        <f t="shared" si="119"/>
        <v>1315658.2702154946</v>
      </c>
      <c r="AM64" s="44">
        <f t="shared" si="119"/>
        <v>1370843.2007159004</v>
      </c>
    </row>
    <row r="65" spans="1:51" s="18" customFormat="1" x14ac:dyDescent="0.25">
      <c r="A65" s="42"/>
      <c r="B65" s="42"/>
      <c r="C65" s="43"/>
      <c r="D65" s="133"/>
      <c r="E65" s="17" t="s">
        <v>439</v>
      </c>
      <c r="F65" s="17"/>
      <c r="G65" s="17" t="s">
        <v>226</v>
      </c>
      <c r="H65" s="187"/>
      <c r="I65" s="17"/>
      <c r="J65" s="44">
        <f>J62*250</f>
        <v>0</v>
      </c>
      <c r="K65" s="44">
        <f t="shared" ref="K65:O65" si="120">K62*250</f>
        <v>0</v>
      </c>
      <c r="L65" s="44">
        <f t="shared" si="120"/>
        <v>0</v>
      </c>
      <c r="M65" s="44">
        <f t="shared" si="120"/>
        <v>0</v>
      </c>
      <c r="N65" s="44">
        <f t="shared" si="120"/>
        <v>0</v>
      </c>
      <c r="O65" s="44">
        <f t="shared" si="120"/>
        <v>0</v>
      </c>
      <c r="P65" s="44">
        <f>P62*156</f>
        <v>1906.3748763641804</v>
      </c>
      <c r="Q65" s="44">
        <f t="shared" ref="Q65:AM65" si="121">Q62*156</f>
        <v>3114.0556690779795</v>
      </c>
      <c r="R65" s="44">
        <f t="shared" si="121"/>
        <v>4320.618088673843</v>
      </c>
      <c r="S65" s="44">
        <f t="shared" si="121"/>
        <v>5526.065083919174</v>
      </c>
      <c r="T65" s="44">
        <f t="shared" si="121"/>
        <v>6730.3995932239513</v>
      </c>
      <c r="U65" s="44">
        <f t="shared" si="121"/>
        <v>7933.6245446861676</v>
      </c>
      <c r="V65" s="44">
        <f t="shared" si="121"/>
        <v>9135.7428561370343</v>
      </c>
      <c r="W65" s="44">
        <f t="shared" si="121"/>
        <v>10336.757435185938</v>
      </c>
      <c r="X65" s="44">
        <f t="shared" si="121"/>
        <v>11536.671179265151</v>
      </c>
      <c r="Y65" s="44">
        <f t="shared" si="121"/>
        <v>12735.486975674326</v>
      </c>
      <c r="Z65" s="44">
        <f t="shared" si="121"/>
        <v>13933.20770162476</v>
      </c>
      <c r="AA65" s="44">
        <f t="shared" si="121"/>
        <v>15129.836224283408</v>
      </c>
      <c r="AB65" s="44">
        <f t="shared" si="121"/>
        <v>16325.375400816669</v>
      </c>
      <c r="AC65" s="44">
        <f t="shared" si="121"/>
        <v>17519.828078433973</v>
      </c>
      <c r="AD65" s="44">
        <f t="shared" si="121"/>
        <v>18713.197094431096</v>
      </c>
      <c r="AE65" s="44">
        <f t="shared" si="121"/>
        <v>19905.48527623327</v>
      </c>
      <c r="AF65" s="44">
        <f t="shared" si="121"/>
        <v>21096.695441438089</v>
      </c>
      <c r="AG65" s="44">
        <f t="shared" si="121"/>
        <v>22286.830397858146</v>
      </c>
      <c r="AH65" s="44">
        <f t="shared" si="121"/>
        <v>23475.892943563485</v>
      </c>
      <c r="AI65" s="44">
        <f t="shared" si="121"/>
        <v>24663.885866923825</v>
      </c>
      <c r="AJ65" s="44">
        <f t="shared" si="121"/>
        <v>25850.811946650563</v>
      </c>
      <c r="AK65" s="44">
        <f t="shared" si="121"/>
        <v>27036.673951838515</v>
      </c>
      <c r="AL65" s="44">
        <f t="shared" si="121"/>
        <v>28221.47464200755</v>
      </c>
      <c r="AM65" s="44">
        <f t="shared" si="121"/>
        <v>29405.216767143931</v>
      </c>
    </row>
    <row r="66" spans="1:51" s="18" customFormat="1" x14ac:dyDescent="0.25">
      <c r="A66" s="42"/>
      <c r="B66" s="42"/>
      <c r="C66" s="43"/>
      <c r="D66" s="133"/>
      <c r="F66" s="42"/>
    </row>
    <row r="67" spans="1:51" s="18" customFormat="1" x14ac:dyDescent="0.25">
      <c r="A67" s="42"/>
      <c r="B67" s="42"/>
      <c r="C67" s="43" t="s">
        <v>172</v>
      </c>
      <c r="D67" s="133"/>
      <c r="F67" s="42"/>
    </row>
    <row r="68" spans="1:51" s="18" customFormat="1" x14ac:dyDescent="0.25">
      <c r="A68" s="42"/>
      <c r="B68" s="42"/>
      <c r="C68" s="43"/>
      <c r="D68" s="133"/>
      <c r="E68" s="17" t="str">
        <f>inputPrep!E$119</f>
        <v>Daily Delay Time Saving - Autos</v>
      </c>
      <c r="F68" s="17">
        <f>inputPrep!F$119</f>
        <v>0</v>
      </c>
      <c r="G68" s="17" t="str">
        <f>inputPrep!G$119</f>
        <v>hrs</v>
      </c>
      <c r="H68" s="17">
        <f>inputPrep!H$119</f>
        <v>0</v>
      </c>
      <c r="I68" s="17">
        <f>inputPrep!I$119</f>
        <v>0</v>
      </c>
      <c r="J68" s="176">
        <f>inputPrep!J$119</f>
        <v>0</v>
      </c>
      <c r="K68" s="176">
        <f>inputPrep!K$119</f>
        <v>0</v>
      </c>
      <c r="L68" s="176">
        <f>inputPrep!L$119</f>
        <v>0</v>
      </c>
      <c r="M68" s="176">
        <f>inputPrep!M$119</f>
        <v>0</v>
      </c>
      <c r="N68" s="176">
        <f>inputPrep!N$119</f>
        <v>0</v>
      </c>
      <c r="O68" s="176">
        <f>inputPrep!O$119</f>
        <v>0</v>
      </c>
      <c r="P68" s="176">
        <f>inputPrep!P$119</f>
        <v>577.77482192512218</v>
      </c>
      <c r="Q68" s="176">
        <f>inputPrep!Q$119</f>
        <v>939.29648802397389</v>
      </c>
      <c r="R68" s="176">
        <f>inputPrep!R$119</f>
        <v>1300.4823413839458</v>
      </c>
      <c r="S68" s="176">
        <f>inputPrep!S$119</f>
        <v>1661.333267428374</v>
      </c>
      <c r="T68" s="176">
        <f>inputPrep!T$119</f>
        <v>2021.8501484705835</v>
      </c>
      <c r="U68" s="176">
        <f>inputPrep!U$119</f>
        <v>2382.0338637275281</v>
      </c>
      <c r="V68" s="176">
        <f>inputPrep!V$119</f>
        <v>2741.8852893333678</v>
      </c>
      <c r="W68" s="176">
        <f>inputPrep!W$119</f>
        <v>3101.4052983529623</v>
      </c>
      <c r="X68" s="176">
        <f>inputPrep!X$119</f>
        <v>3460.5947607953012</v>
      </c>
      <c r="Y68" s="176">
        <f>inputPrep!Y$119</f>
        <v>3819.4545436268672</v>
      </c>
      <c r="Z68" s="176">
        <f>inputPrep!Z$119</f>
        <v>4177.9855107849162</v>
      </c>
      <c r="AA68" s="176">
        <f>inputPrep!AA$119</f>
        <v>4536.1885231907045</v>
      </c>
      <c r="AB68" s="176">
        <f>inputPrep!AB$119</f>
        <v>4894.0644387626317</v>
      </c>
      <c r="AC68" s="176">
        <f>inputPrep!AC$119</f>
        <v>5251.6141124293235</v>
      </c>
      <c r="AD68" s="176">
        <f>inputPrep!AD$119</f>
        <v>5608.8383961426489</v>
      </c>
      <c r="AE68" s="176">
        <f>inputPrep!AE$119</f>
        <v>5965.7381388906551</v>
      </c>
      <c r="AF68" s="176">
        <f>inputPrep!AF$119</f>
        <v>6322.3141867104569</v>
      </c>
      <c r="AG68" s="176">
        <f>inputPrep!AG$119</f>
        <v>6678.5673827010369</v>
      </c>
      <c r="AH68" s="176">
        <f>inputPrep!AH$119</f>
        <v>7034.4985670359911</v>
      </c>
      <c r="AI68" s="176">
        <f>inputPrep!AI$119</f>
        <v>7390.1085769762103</v>
      </c>
      <c r="AJ68" s="176">
        <f>inputPrep!AJ$119</f>
        <v>7745.3982468824879</v>
      </c>
      <c r="AK68" s="176">
        <f>inputPrep!AK$119</f>
        <v>8100.3684082280643</v>
      </c>
      <c r="AL68" s="176">
        <f>inputPrep!AL$119</f>
        <v>8455.0198896111106</v>
      </c>
      <c r="AM68" s="176">
        <f>inputPrep!AM$119</f>
        <v>8809.3535167671434</v>
      </c>
    </row>
    <row r="69" spans="1:51" s="18" customFormat="1" x14ac:dyDescent="0.25">
      <c r="A69" s="42"/>
      <c r="B69" s="42"/>
      <c r="C69" s="43"/>
      <c r="D69" s="133"/>
      <c r="E69" s="17" t="str">
        <f>inputPrep!E$118</f>
        <v>Daily Delay Time Saving - Tucks</v>
      </c>
      <c r="F69" s="17">
        <f>inputPrep!F$118</f>
        <v>0</v>
      </c>
      <c r="G69" s="17" t="str">
        <f>inputPrep!G$118</f>
        <v>hrs</v>
      </c>
      <c r="H69" s="17">
        <f>inputPrep!H$118</f>
        <v>0</v>
      </c>
      <c r="I69" s="17">
        <f>inputPrep!I$118</f>
        <v>0</v>
      </c>
      <c r="J69" s="176">
        <f>inputPrep!J$118</f>
        <v>0</v>
      </c>
      <c r="K69" s="176">
        <f>inputPrep!K$118</f>
        <v>0</v>
      </c>
      <c r="L69" s="176">
        <f>inputPrep!L$118</f>
        <v>0</v>
      </c>
      <c r="M69" s="176">
        <f>inputPrep!M$118</f>
        <v>0</v>
      </c>
      <c r="N69" s="176">
        <f>inputPrep!N$118</f>
        <v>0</v>
      </c>
      <c r="O69" s="176">
        <f>inputPrep!O$118</f>
        <v>0</v>
      </c>
      <c r="P69" s="176">
        <f>inputPrep!P$118</f>
        <v>12.393535506054716</v>
      </c>
      <c r="Q69" s="176">
        <f>inputPrep!Q$118</f>
        <v>20.14834141828749</v>
      </c>
      <c r="R69" s="176">
        <f>inputPrep!R$118</f>
        <v>27.895943992914059</v>
      </c>
      <c r="S69" s="176">
        <f>inputPrep!S$118</f>
        <v>35.63636222267197</v>
      </c>
      <c r="T69" s="176">
        <f>inputPrep!T$118</f>
        <v>43.3696150335876</v>
      </c>
      <c r="U69" s="176">
        <f>inputPrep!U$118</f>
        <v>51.095721285268738</v>
      </c>
      <c r="V69" s="176">
        <f>inputPrep!V$118</f>
        <v>58.814699771195848</v>
      </c>
      <c r="W69" s="176">
        <f>inputPrep!W$118</f>
        <v>66.526569219011449</v>
      </c>
      <c r="X69" s="176">
        <f>inputPrep!X$118</f>
        <v>74.231348290808313</v>
      </c>
      <c r="Y69" s="176">
        <f>inputPrep!Y$118</f>
        <v>81.929055583415945</v>
      </c>
      <c r="Z69" s="176">
        <f>inputPrep!Z$118</f>
        <v>89.619709628685655</v>
      </c>
      <c r="AA69" s="176">
        <f>inputPrep!AA$118</f>
        <v>97.303328893774051</v>
      </c>
      <c r="AB69" s="176">
        <f>inputPrep!AB$118</f>
        <v>104.97993178142519</v>
      </c>
      <c r="AC69" s="176">
        <f>inputPrep!AC$118</f>
        <v>112.64953663025108</v>
      </c>
      <c r="AD69" s="176">
        <f>inputPrep!AD$118</f>
        <v>120.31216171501086</v>
      </c>
      <c r="AE69" s="176">
        <f>inputPrep!AE$118</f>
        <v>127.96782524688842</v>
      </c>
      <c r="AF69" s="176">
        <f>inputPrep!AF$118</f>
        <v>135.61654537376873</v>
      </c>
      <c r="AG69" s="176">
        <f>inputPrep!AG$118</f>
        <v>143.25834018051253</v>
      </c>
      <c r="AH69" s="176">
        <f>inputPrep!AH$118</f>
        <v>150.89322768922966</v>
      </c>
      <c r="AI69" s="176">
        <f>inputPrep!AI$118</f>
        <v>158.52122585955101</v>
      </c>
      <c r="AJ69" s="176">
        <f>inputPrep!AJ$118</f>
        <v>166.14235258889914</v>
      </c>
      <c r="AK69" s="176">
        <f>inputPrep!AK$118</f>
        <v>173.75662571275726</v>
      </c>
      <c r="AL69" s="176">
        <f>inputPrep!AL$118</f>
        <v>181.36406300493704</v>
      </c>
      <c r="AM69" s="176">
        <f>inputPrep!AM$118</f>
        <v>188.96468217784476</v>
      </c>
    </row>
    <row r="70" spans="1:51" s="18" customFormat="1" x14ac:dyDescent="0.25">
      <c r="A70" s="42"/>
      <c r="B70" s="42"/>
      <c r="C70" s="43"/>
      <c r="D70" s="133"/>
      <c r="E70" s="168"/>
      <c r="F70" s="168"/>
      <c r="G70" s="168"/>
      <c r="H70" s="168"/>
      <c r="I70" s="16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</row>
    <row r="71" spans="1:51" s="18" customFormat="1" x14ac:dyDescent="0.25">
      <c r="A71" s="42"/>
      <c r="B71" s="42"/>
      <c r="C71" s="43"/>
      <c r="D71" s="133"/>
      <c r="E71" s="17" t="s">
        <v>442</v>
      </c>
      <c r="F71" s="17"/>
      <c r="G71" s="17" t="s">
        <v>226</v>
      </c>
      <c r="H71" s="17">
        <f>SUM(R71:AK72)</f>
        <v>15009578.084054375</v>
      </c>
      <c r="I71" s="17"/>
      <c r="J71" s="44">
        <f t="shared" ref="J71:O71" si="122">J68*250</f>
        <v>0</v>
      </c>
      <c r="K71" s="44">
        <f t="shared" si="122"/>
        <v>0</v>
      </c>
      <c r="L71" s="44">
        <f t="shared" si="122"/>
        <v>0</v>
      </c>
      <c r="M71" s="44">
        <f t="shared" si="122"/>
        <v>0</v>
      </c>
      <c r="N71" s="44">
        <f t="shared" si="122"/>
        <v>0</v>
      </c>
      <c r="O71" s="44">
        <f t="shared" si="122"/>
        <v>0</v>
      </c>
      <c r="P71" s="44">
        <f>P68*156</f>
        <v>90132.872220319055</v>
      </c>
      <c r="Q71" s="44">
        <f t="shared" ref="Q71:AM71" si="123">Q68*156</f>
        <v>146530.25213173992</v>
      </c>
      <c r="R71" s="44">
        <f t="shared" si="123"/>
        <v>202875.24525589554</v>
      </c>
      <c r="S71" s="44">
        <f t="shared" si="123"/>
        <v>259167.98971882634</v>
      </c>
      <c r="T71" s="44">
        <f t="shared" si="123"/>
        <v>315408.62316141103</v>
      </c>
      <c r="U71" s="44">
        <f t="shared" si="123"/>
        <v>371597.28274149436</v>
      </c>
      <c r="V71" s="44">
        <f t="shared" si="123"/>
        <v>427734.10513600538</v>
      </c>
      <c r="W71" s="44">
        <f t="shared" si="123"/>
        <v>483819.22654306213</v>
      </c>
      <c r="X71" s="44">
        <f t="shared" si="123"/>
        <v>539852.78268406703</v>
      </c>
      <c r="Y71" s="44">
        <f t="shared" si="123"/>
        <v>595834.90880579129</v>
      </c>
      <c r="Z71" s="44">
        <f t="shared" si="123"/>
        <v>651765.73968244693</v>
      </c>
      <c r="AA71" s="44">
        <f t="shared" si="123"/>
        <v>707645.40961774986</v>
      </c>
      <c r="AB71" s="44">
        <f t="shared" si="123"/>
        <v>763474.05244697048</v>
      </c>
      <c r="AC71" s="44">
        <f t="shared" si="123"/>
        <v>819251.80153897451</v>
      </c>
      <c r="AD71" s="44">
        <f t="shared" si="123"/>
        <v>874978.78979825322</v>
      </c>
      <c r="AE71" s="44">
        <f t="shared" si="123"/>
        <v>930655.14966694219</v>
      </c>
      <c r="AF71" s="44">
        <f t="shared" si="123"/>
        <v>986281.01312683127</v>
      </c>
      <c r="AG71" s="44">
        <f t="shared" si="123"/>
        <v>1041856.5117013617</v>
      </c>
      <c r="AH71" s="44">
        <f t="shared" si="123"/>
        <v>1097381.7764576145</v>
      </c>
      <c r="AI71" s="44">
        <f t="shared" si="123"/>
        <v>1152856.9380082889</v>
      </c>
      <c r="AJ71" s="44">
        <f t="shared" si="123"/>
        <v>1208282.1265136681</v>
      </c>
      <c r="AK71" s="44">
        <f t="shared" si="123"/>
        <v>1263657.4716835781</v>
      </c>
      <c r="AL71" s="44">
        <f t="shared" si="123"/>
        <v>1318983.1027793332</v>
      </c>
      <c r="AM71" s="44">
        <f t="shared" si="123"/>
        <v>1374259.1486156743</v>
      </c>
    </row>
    <row r="72" spans="1:51" s="18" customFormat="1" x14ac:dyDescent="0.25">
      <c r="A72" s="42"/>
      <c r="B72" s="42"/>
      <c r="C72" s="43"/>
      <c r="D72" s="133"/>
      <c r="E72" s="17" t="s">
        <v>443</v>
      </c>
      <c r="F72" s="17"/>
      <c r="G72" s="17" t="s">
        <v>226</v>
      </c>
      <c r="H72" s="17"/>
      <c r="I72" s="17"/>
      <c r="J72" s="44">
        <f>J69*250</f>
        <v>0</v>
      </c>
      <c r="K72" s="44">
        <f t="shared" ref="K72:O72" si="124">K69*250</f>
        <v>0</v>
      </c>
      <c r="L72" s="44">
        <f t="shared" si="124"/>
        <v>0</v>
      </c>
      <c r="M72" s="44">
        <f t="shared" si="124"/>
        <v>0</v>
      </c>
      <c r="N72" s="44">
        <f t="shared" si="124"/>
        <v>0</v>
      </c>
      <c r="O72" s="44">
        <f t="shared" si="124"/>
        <v>0</v>
      </c>
      <c r="P72" s="44">
        <f>P69*156</f>
        <v>1933.3915389445358</v>
      </c>
      <c r="Q72" s="44">
        <f t="shared" ref="Q72:AM72" si="125">Q69*156</f>
        <v>3143.1412612528484</v>
      </c>
      <c r="R72" s="44">
        <f t="shared" si="125"/>
        <v>4351.7672628945929</v>
      </c>
      <c r="S72" s="44">
        <f t="shared" si="125"/>
        <v>5559.2725067368274</v>
      </c>
      <c r="T72" s="44">
        <f t="shared" si="125"/>
        <v>6765.6599452396658</v>
      </c>
      <c r="U72" s="44">
        <f t="shared" si="125"/>
        <v>7970.9325205019231</v>
      </c>
      <c r="V72" s="44">
        <f t="shared" si="125"/>
        <v>9175.0931643065524</v>
      </c>
      <c r="W72" s="44">
        <f t="shared" si="125"/>
        <v>10378.144798165786</v>
      </c>
      <c r="X72" s="44">
        <f t="shared" si="125"/>
        <v>11580.090333366097</v>
      </c>
      <c r="Y72" s="44">
        <f t="shared" si="125"/>
        <v>12780.932671012888</v>
      </c>
      <c r="Z72" s="44">
        <f t="shared" si="125"/>
        <v>13980.674702074963</v>
      </c>
      <c r="AA72" s="44">
        <f t="shared" si="125"/>
        <v>15179.319307428752</v>
      </c>
      <c r="AB72" s="44">
        <f t="shared" si="125"/>
        <v>16376.869357902331</v>
      </c>
      <c r="AC72" s="44">
        <f t="shared" si="125"/>
        <v>17573.327714319166</v>
      </c>
      <c r="AD72" s="44">
        <f t="shared" si="125"/>
        <v>18768.697227541696</v>
      </c>
      <c r="AE72" s="44">
        <f t="shared" si="125"/>
        <v>19962.980738514594</v>
      </c>
      <c r="AF72" s="44">
        <f t="shared" si="125"/>
        <v>21156.181078307924</v>
      </c>
      <c r="AG72" s="44">
        <f t="shared" si="125"/>
        <v>22348.301068159955</v>
      </c>
      <c r="AH72" s="44">
        <f t="shared" si="125"/>
        <v>23539.343519519825</v>
      </c>
      <c r="AI72" s="44">
        <f t="shared" si="125"/>
        <v>24729.311234089957</v>
      </c>
      <c r="AJ72" s="44">
        <f t="shared" si="125"/>
        <v>25918.207003868265</v>
      </c>
      <c r="AK72" s="44">
        <f t="shared" si="125"/>
        <v>27106.033611190131</v>
      </c>
      <c r="AL72" s="44">
        <f t="shared" si="125"/>
        <v>28292.793828770176</v>
      </c>
      <c r="AM72" s="44">
        <f t="shared" si="125"/>
        <v>29478.490419743783</v>
      </c>
    </row>
    <row r="73" spans="1:51" s="18" customFormat="1" x14ac:dyDescent="0.25">
      <c r="A73" s="42"/>
      <c r="B73" s="42"/>
      <c r="C73" s="43"/>
      <c r="D73" s="133"/>
      <c r="F73" s="42"/>
    </row>
    <row r="74" spans="1:51" s="33" customFormat="1" x14ac:dyDescent="0.25">
      <c r="A74" s="68"/>
      <c r="B74" s="68"/>
      <c r="C74" s="69"/>
      <c r="D74" s="135"/>
      <c r="F74" s="68"/>
    </row>
    <row r="75" spans="1:51" x14ac:dyDescent="0.25">
      <c r="A75" s="14" t="s">
        <v>238</v>
      </c>
      <c r="B75" s="14"/>
      <c r="C75" s="14"/>
      <c r="D75" s="132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</row>
    <row r="76" spans="1:51" x14ac:dyDescent="0.25">
      <c r="A76" s="106"/>
      <c r="B76" s="106"/>
      <c r="C76" s="106"/>
      <c r="D76" s="13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</row>
    <row r="77" spans="1:51" s="115" customFormat="1" x14ac:dyDescent="0.25">
      <c r="A77" s="15"/>
      <c r="B77" s="15"/>
      <c r="C77" s="16"/>
      <c r="D77" s="146"/>
      <c r="E77" s="17" t="s">
        <v>197</v>
      </c>
      <c r="F77" s="17"/>
      <c r="G77" s="17" t="s">
        <v>84</v>
      </c>
      <c r="H77" s="17"/>
      <c r="I77" s="17"/>
      <c r="J77" s="44">
        <v>0</v>
      </c>
      <c r="K77" s="44">
        <v>7381070</v>
      </c>
      <c r="L77" s="44">
        <v>6690622</v>
      </c>
      <c r="M77" s="44">
        <v>23139965</v>
      </c>
      <c r="N77" s="44">
        <v>26403594</v>
      </c>
      <c r="O77" s="44">
        <v>23226583</v>
      </c>
      <c r="P77" s="44">
        <v>23226583</v>
      </c>
      <c r="Q77" s="44">
        <v>23226583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</row>
    <row r="79" spans="1:51" s="115" customFormat="1" x14ac:dyDescent="0.25">
      <c r="A79" s="15"/>
      <c r="B79" s="15"/>
      <c r="C79" s="16"/>
      <c r="D79" s="146"/>
      <c r="E79" s="17" t="s">
        <v>434</v>
      </c>
      <c r="F79" s="17"/>
      <c r="G79" s="17" t="s">
        <v>84</v>
      </c>
      <c r="H79" s="17"/>
      <c r="I79" s="17"/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/>
      <c r="R79" s="44">
        <f>70913556*0.025</f>
        <v>1772838.9000000001</v>
      </c>
      <c r="S79" s="44">
        <f t="shared" ref="S79:AK79" si="126">70913556*0.025</f>
        <v>1772838.9000000001</v>
      </c>
      <c r="T79" s="44">
        <f t="shared" si="126"/>
        <v>1772838.9000000001</v>
      </c>
      <c r="U79" s="44">
        <f t="shared" si="126"/>
        <v>1772838.9000000001</v>
      </c>
      <c r="V79" s="44">
        <f t="shared" si="126"/>
        <v>1772838.9000000001</v>
      </c>
      <c r="W79" s="44">
        <f t="shared" si="126"/>
        <v>1772838.9000000001</v>
      </c>
      <c r="X79" s="44">
        <f t="shared" si="126"/>
        <v>1772838.9000000001</v>
      </c>
      <c r="Y79" s="44">
        <f t="shared" si="126"/>
        <v>1772838.9000000001</v>
      </c>
      <c r="Z79" s="44">
        <f t="shared" si="126"/>
        <v>1772838.9000000001</v>
      </c>
      <c r="AA79" s="44">
        <f t="shared" si="126"/>
        <v>1772838.9000000001</v>
      </c>
      <c r="AB79" s="44">
        <f t="shared" si="126"/>
        <v>1772838.9000000001</v>
      </c>
      <c r="AC79" s="44">
        <f t="shared" si="126"/>
        <v>1772838.9000000001</v>
      </c>
      <c r="AD79" s="44">
        <f t="shared" si="126"/>
        <v>1772838.9000000001</v>
      </c>
      <c r="AE79" s="44">
        <f t="shared" si="126"/>
        <v>1772838.9000000001</v>
      </c>
      <c r="AF79" s="44">
        <f t="shared" si="126"/>
        <v>1772838.9000000001</v>
      </c>
      <c r="AG79" s="44">
        <f t="shared" si="126"/>
        <v>1772838.9000000001</v>
      </c>
      <c r="AH79" s="44">
        <f t="shared" si="126"/>
        <v>1772838.9000000001</v>
      </c>
      <c r="AI79" s="44">
        <f t="shared" si="126"/>
        <v>1772838.9000000001</v>
      </c>
      <c r="AJ79" s="44">
        <f t="shared" si="126"/>
        <v>1772838.9000000001</v>
      </c>
      <c r="AK79" s="44">
        <f t="shared" si="126"/>
        <v>1772838.9000000001</v>
      </c>
      <c r="AL79" s="44">
        <v>0</v>
      </c>
      <c r="AM79" s="44">
        <v>0</v>
      </c>
    </row>
    <row r="80" spans="1:51" s="115" customFormat="1" x14ac:dyDescent="0.25">
      <c r="A80" s="15"/>
      <c r="B80" s="15"/>
      <c r="C80" s="16"/>
      <c r="D80" s="146"/>
      <c r="E80" s="17" t="s">
        <v>552</v>
      </c>
      <c r="F80" s="17"/>
      <c r="G80" s="17" t="s">
        <v>84</v>
      </c>
      <c r="H80" s="17"/>
      <c r="I80" s="17"/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f>futureMaintenance!$F$1</f>
        <v>24713265.78626119</v>
      </c>
      <c r="AL80" s="44">
        <v>0</v>
      </c>
      <c r="AM80" s="44">
        <v>0</v>
      </c>
    </row>
    <row r="82" spans="1:51" x14ac:dyDescent="0.25">
      <c r="A82" s="14" t="s">
        <v>544</v>
      </c>
      <c r="B82" s="14"/>
      <c r="C82" s="14"/>
      <c r="D82" s="132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</row>
    <row r="84" spans="1:51" x14ac:dyDescent="0.25">
      <c r="E84" s="4" t="s">
        <v>545</v>
      </c>
      <c r="G84" s="17" t="s">
        <v>94</v>
      </c>
      <c r="J84" s="253"/>
      <c r="K84" s="253">
        <v>1</v>
      </c>
      <c r="L84" s="253">
        <v>1</v>
      </c>
      <c r="M84" s="253">
        <v>1</v>
      </c>
      <c r="N84" s="253">
        <v>1</v>
      </c>
      <c r="O84" s="253">
        <v>1</v>
      </c>
      <c r="P84" s="253">
        <v>1</v>
      </c>
      <c r="Q84" s="253">
        <v>1</v>
      </c>
      <c r="R84" s="253">
        <v>1</v>
      </c>
      <c r="S84" s="253">
        <v>1</v>
      </c>
      <c r="T84" s="253">
        <v>1</v>
      </c>
      <c r="U84" s="253">
        <v>1</v>
      </c>
      <c r="V84" s="253">
        <v>1</v>
      </c>
      <c r="W84" s="253">
        <v>1</v>
      </c>
      <c r="X84" s="253">
        <v>1</v>
      </c>
      <c r="Y84" s="253">
        <v>1</v>
      </c>
      <c r="Z84" s="253">
        <v>1</v>
      </c>
      <c r="AA84" s="253">
        <v>1</v>
      </c>
      <c r="AB84" s="253">
        <v>1</v>
      </c>
      <c r="AC84" s="253">
        <v>2</v>
      </c>
      <c r="AD84" s="253">
        <v>2</v>
      </c>
      <c r="AE84" s="253">
        <v>2</v>
      </c>
      <c r="AF84" s="253">
        <v>2</v>
      </c>
      <c r="AG84" s="253">
        <v>2</v>
      </c>
      <c r="AH84" s="253">
        <v>2</v>
      </c>
      <c r="AI84" s="253">
        <v>2</v>
      </c>
      <c r="AJ84" s="253">
        <v>2</v>
      </c>
      <c r="AK84" s="253">
        <v>2</v>
      </c>
      <c r="AL84" s="253">
        <v>2</v>
      </c>
      <c r="AM84" s="253">
        <v>2</v>
      </c>
    </row>
  </sheetData>
  <conditionalFormatting sqref="J3:AM3">
    <cfRule type="cellIs" dxfId="32" priority="1" operator="equal">
      <formula>"Post-forecast"</formula>
    </cfRule>
    <cfRule type="cellIs" dxfId="31" priority="2" operator="equal">
      <formula>"Operation"</formula>
    </cfRule>
    <cfRule type="cellIs" dxfId="30" priority="3" operator="equal">
      <formula>"Construction"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19"/>
  <sheetViews>
    <sheetView zoomScale="70" zoomScaleNormal="70" workbookViewId="0">
      <pane xSplit="9" ySplit="5" topLeftCell="J84" activePane="bottomRight" state="frozen"/>
      <selection pane="topRight" activeCell="J1" sqref="J1"/>
      <selection pane="bottomLeft" activeCell="A6" sqref="A6"/>
      <selection pane="bottomRight" activeCell="R117" sqref="R117"/>
    </sheetView>
  </sheetViews>
  <sheetFormatPr defaultColWidth="0" defaultRowHeight="15" x14ac:dyDescent="0.25"/>
  <cols>
    <col min="1" max="2" width="2.7109375" style="2" customWidth="1"/>
    <col min="3" max="3" width="2.7109375" style="3" customWidth="1"/>
    <col min="4" max="4" width="2.7109375" style="4" customWidth="1"/>
    <col min="5" max="5" width="64.42578125" style="4" bestFit="1" customWidth="1"/>
    <col min="6" max="6" width="15.7109375" style="4" bestFit="1" customWidth="1"/>
    <col min="7" max="8" width="13.7109375" style="4" customWidth="1"/>
    <col min="9" max="9" width="3.7109375" style="4" customWidth="1"/>
    <col min="10" max="39" width="13.7109375" style="5" customWidth="1"/>
    <col min="40" max="16384" width="9.140625" style="107" hidden="1"/>
  </cols>
  <sheetData>
    <row r="1" spans="1:39" ht="26.25" x14ac:dyDescent="0.4">
      <c r="A1" s="1" t="s">
        <v>204</v>
      </c>
    </row>
    <row r="2" spans="1:39" x14ac:dyDescent="0.25">
      <c r="E2" s="15" t="s">
        <v>14</v>
      </c>
      <c r="J2" s="23">
        <f>Time!J$2</f>
        <v>42735</v>
      </c>
      <c r="K2" s="23">
        <f>Time!K$2</f>
        <v>43100</v>
      </c>
      <c r="L2" s="23">
        <f>Time!L$2</f>
        <v>43465</v>
      </c>
      <c r="M2" s="23">
        <f>Time!M$2</f>
        <v>43830</v>
      </c>
      <c r="N2" s="23">
        <f>Time!N$2</f>
        <v>44196</v>
      </c>
      <c r="O2" s="23">
        <f>Time!O$2</f>
        <v>44561</v>
      </c>
      <c r="P2" s="23">
        <f>Time!P$2</f>
        <v>44926</v>
      </c>
      <c r="Q2" s="23">
        <f>Time!Q$2</f>
        <v>45291</v>
      </c>
      <c r="R2" s="23">
        <f>Time!R$2</f>
        <v>45657</v>
      </c>
      <c r="S2" s="23">
        <f>Time!S$2</f>
        <v>46022</v>
      </c>
      <c r="T2" s="23">
        <f>Time!T$2</f>
        <v>46387</v>
      </c>
      <c r="U2" s="23">
        <f>Time!U$2</f>
        <v>46752</v>
      </c>
      <c r="V2" s="23">
        <f>Time!V$2</f>
        <v>47118</v>
      </c>
      <c r="W2" s="23">
        <f>Time!W$2</f>
        <v>47483</v>
      </c>
      <c r="X2" s="23">
        <f>Time!X$2</f>
        <v>47848</v>
      </c>
      <c r="Y2" s="23">
        <f>Time!Y$2</f>
        <v>48213</v>
      </c>
      <c r="Z2" s="23">
        <f>Time!Z$2</f>
        <v>48579</v>
      </c>
      <c r="AA2" s="23">
        <f>Time!AA$2</f>
        <v>48944</v>
      </c>
      <c r="AB2" s="23">
        <f>Time!AB$2</f>
        <v>49309</v>
      </c>
      <c r="AC2" s="23">
        <f>Time!AC$2</f>
        <v>49674</v>
      </c>
      <c r="AD2" s="23">
        <f>Time!AD$2</f>
        <v>50040</v>
      </c>
      <c r="AE2" s="23">
        <f>Time!AE$2</f>
        <v>50405</v>
      </c>
      <c r="AF2" s="23">
        <f>Time!AF$2</f>
        <v>50770</v>
      </c>
      <c r="AG2" s="23">
        <f>Time!AG$2</f>
        <v>51135</v>
      </c>
      <c r="AH2" s="23">
        <f>Time!AH$2</f>
        <v>51501</v>
      </c>
      <c r="AI2" s="23">
        <f>Time!AI$2</f>
        <v>51866</v>
      </c>
      <c r="AJ2" s="23">
        <f>Time!AJ$2</f>
        <v>52231</v>
      </c>
      <c r="AK2" s="23">
        <f>Time!AK$2</f>
        <v>52596</v>
      </c>
      <c r="AL2" s="23">
        <f>Time!AL$2</f>
        <v>52962</v>
      </c>
      <c r="AM2" s="23">
        <f>Time!AM$2</f>
        <v>53327</v>
      </c>
    </row>
    <row r="3" spans="1:39" x14ac:dyDescent="0.25">
      <c r="E3" s="17" t="s">
        <v>15</v>
      </c>
      <c r="J3" s="5" t="str">
        <f>Time!J$3</f>
        <v>Construction</v>
      </c>
      <c r="K3" s="5" t="str">
        <f>Time!K$3</f>
        <v>Construction</v>
      </c>
      <c r="L3" s="5" t="str">
        <f>Time!L$3</f>
        <v>Construction</v>
      </c>
      <c r="M3" s="5" t="str">
        <f>Time!M$3</f>
        <v>Construction</v>
      </c>
      <c r="N3" s="5" t="str">
        <f>Time!N$3</f>
        <v>Construction</v>
      </c>
      <c r="O3" s="5" t="str">
        <f>Time!O$3</f>
        <v>Construction</v>
      </c>
      <c r="P3" s="5" t="str">
        <f>Time!P$3</f>
        <v>Construction</v>
      </c>
      <c r="Q3" s="5" t="str">
        <f>Time!Q$3</f>
        <v>Construction</v>
      </c>
      <c r="R3" s="5" t="str">
        <f>Time!R$3</f>
        <v>Operation</v>
      </c>
      <c r="S3" s="5" t="str">
        <f>Time!S$3</f>
        <v>Operation</v>
      </c>
      <c r="T3" s="5" t="str">
        <f>Time!T$3</f>
        <v>Operation</v>
      </c>
      <c r="U3" s="5" t="str">
        <f>Time!U$3</f>
        <v>Operation</v>
      </c>
      <c r="V3" s="5" t="str">
        <f>Time!V$3</f>
        <v>Operation</v>
      </c>
      <c r="W3" s="5" t="str">
        <f>Time!W$3</f>
        <v>Operation</v>
      </c>
      <c r="X3" s="5" t="str">
        <f>Time!X$3</f>
        <v>Operation</v>
      </c>
      <c r="Y3" s="5" t="str">
        <f>Time!Y$3</f>
        <v>Operation</v>
      </c>
      <c r="Z3" s="5" t="str">
        <f>Time!Z$3</f>
        <v>Operation</v>
      </c>
      <c r="AA3" s="5" t="str">
        <f>Time!AA$3</f>
        <v>Operation</v>
      </c>
      <c r="AB3" s="5" t="str">
        <f>Time!AB$3</f>
        <v>Operation</v>
      </c>
      <c r="AC3" s="5" t="str">
        <f>Time!AC$3</f>
        <v>Operation</v>
      </c>
      <c r="AD3" s="5" t="str">
        <f>Time!AD$3</f>
        <v>Operation</v>
      </c>
      <c r="AE3" s="5" t="str">
        <f>Time!AE$3</f>
        <v>Operation</v>
      </c>
      <c r="AF3" s="5" t="str">
        <f>Time!AF$3</f>
        <v>Operation</v>
      </c>
      <c r="AG3" s="5" t="str">
        <f>Time!AG$3</f>
        <v>Operation</v>
      </c>
      <c r="AH3" s="5" t="str">
        <f>Time!AH$3</f>
        <v>Operation</v>
      </c>
      <c r="AI3" s="5" t="str">
        <f>Time!AI$3</f>
        <v>Operation</v>
      </c>
      <c r="AJ3" s="5" t="str">
        <f>Time!AJ$3</f>
        <v>Operation</v>
      </c>
      <c r="AK3" s="5" t="str">
        <f>Time!AK$3</f>
        <v>Operation</v>
      </c>
      <c r="AL3" s="5" t="str">
        <f>Time!AL$3</f>
        <v>Post-Forecast</v>
      </c>
      <c r="AM3" s="5" t="str">
        <f>Time!AM$3</f>
        <v>Post-Forecast</v>
      </c>
    </row>
    <row r="4" spans="1:39" x14ac:dyDescent="0.25">
      <c r="E4" s="17" t="s">
        <v>16</v>
      </c>
      <c r="J4" s="5">
        <f>Time!J$4</f>
        <v>2016</v>
      </c>
      <c r="K4" s="5">
        <f>Time!K$4</f>
        <v>2017</v>
      </c>
      <c r="L4" s="5">
        <f>Time!L$4</f>
        <v>2018</v>
      </c>
      <c r="M4" s="5">
        <f>Time!M$4</f>
        <v>2019</v>
      </c>
      <c r="N4" s="5">
        <f>Time!N$4</f>
        <v>2020</v>
      </c>
      <c r="O4" s="5">
        <f>Time!O$4</f>
        <v>2021</v>
      </c>
      <c r="P4" s="5">
        <f>Time!P$4</f>
        <v>2022</v>
      </c>
      <c r="Q4" s="5">
        <f>Time!Q$4</f>
        <v>2023</v>
      </c>
      <c r="R4" s="5">
        <f>Time!R$4</f>
        <v>2024</v>
      </c>
      <c r="S4" s="5">
        <f>Time!S$4</f>
        <v>2025</v>
      </c>
      <c r="T4" s="5">
        <f>Time!T$4</f>
        <v>2026</v>
      </c>
      <c r="U4" s="5">
        <f>Time!U$4</f>
        <v>2027</v>
      </c>
      <c r="V4" s="5">
        <f>Time!V$4</f>
        <v>2028</v>
      </c>
      <c r="W4" s="5">
        <f>Time!W$4</f>
        <v>2029</v>
      </c>
      <c r="X4" s="5">
        <f>Time!X$4</f>
        <v>2030</v>
      </c>
      <c r="Y4" s="5">
        <f>Time!Y$4</f>
        <v>2031</v>
      </c>
      <c r="Z4" s="5">
        <f>Time!Z$4</f>
        <v>2032</v>
      </c>
      <c r="AA4" s="5">
        <f>Time!AA$4</f>
        <v>2033</v>
      </c>
      <c r="AB4" s="5">
        <f>Time!AB$4</f>
        <v>2034</v>
      </c>
      <c r="AC4" s="5">
        <f>Time!AC$4</f>
        <v>2035</v>
      </c>
      <c r="AD4" s="5">
        <f>Time!AD$4</f>
        <v>2036</v>
      </c>
      <c r="AE4" s="5">
        <f>Time!AE$4</f>
        <v>2037</v>
      </c>
      <c r="AF4" s="5">
        <f>Time!AF$4</f>
        <v>2038</v>
      </c>
      <c r="AG4" s="5">
        <f>Time!AG$4</f>
        <v>2039</v>
      </c>
      <c r="AH4" s="5">
        <f>Time!AH$4</f>
        <v>2040</v>
      </c>
      <c r="AI4" s="5">
        <f>Time!AI$4</f>
        <v>2041</v>
      </c>
      <c r="AJ4" s="5">
        <f>Time!AJ$4</f>
        <v>2042</v>
      </c>
      <c r="AK4" s="5">
        <f>Time!AK$4</f>
        <v>2043</v>
      </c>
      <c r="AL4" s="5">
        <f>Time!AL$4</f>
        <v>2044</v>
      </c>
      <c r="AM4" s="5">
        <f>Time!AM$4</f>
        <v>2045</v>
      </c>
    </row>
    <row r="5" spans="1:39" x14ac:dyDescent="0.25">
      <c r="E5" s="17" t="s">
        <v>17</v>
      </c>
      <c r="F5" s="241" t="s">
        <v>1</v>
      </c>
      <c r="G5" s="241" t="s">
        <v>2</v>
      </c>
      <c r="H5" s="241" t="s">
        <v>12</v>
      </c>
      <c r="J5">
        <f>Time!J$5</f>
        <v>1</v>
      </c>
      <c r="K5">
        <f>Time!K$5</f>
        <v>2</v>
      </c>
      <c r="L5">
        <f>Time!L$5</f>
        <v>3</v>
      </c>
      <c r="M5">
        <f>Time!M$5</f>
        <v>4</v>
      </c>
      <c r="N5">
        <f>Time!N$5</f>
        <v>5</v>
      </c>
      <c r="O5">
        <f>Time!O$5</f>
        <v>6</v>
      </c>
      <c r="P5">
        <f>Time!P$5</f>
        <v>7</v>
      </c>
      <c r="Q5">
        <f>Time!Q$5</f>
        <v>8</v>
      </c>
      <c r="R5">
        <f>Time!R$5</f>
        <v>9</v>
      </c>
      <c r="S5">
        <f>Time!S$5</f>
        <v>10</v>
      </c>
      <c r="T5">
        <f>Time!T$5</f>
        <v>11</v>
      </c>
      <c r="U5">
        <f>Time!U$5</f>
        <v>12</v>
      </c>
      <c r="V5">
        <f>Time!V$5</f>
        <v>13</v>
      </c>
      <c r="W5">
        <f>Time!W$5</f>
        <v>14</v>
      </c>
      <c r="X5">
        <f>Time!X$5</f>
        <v>15</v>
      </c>
      <c r="Y5">
        <f>Time!Y$5</f>
        <v>16</v>
      </c>
      <c r="Z5">
        <f>Time!Z$5</f>
        <v>17</v>
      </c>
      <c r="AA5">
        <f>Time!AA$5</f>
        <v>18</v>
      </c>
      <c r="AB5">
        <f>Time!AB$5</f>
        <v>19</v>
      </c>
      <c r="AC5">
        <f>Time!AC$5</f>
        <v>20</v>
      </c>
      <c r="AD5">
        <f>Time!AD$5</f>
        <v>21</v>
      </c>
      <c r="AE5">
        <f>Time!AE$5</f>
        <v>22</v>
      </c>
      <c r="AF5">
        <f>Time!AF$5</f>
        <v>23</v>
      </c>
      <c r="AG5">
        <f>Time!AG$5</f>
        <v>24</v>
      </c>
      <c r="AH5">
        <f>Time!AH$5</f>
        <v>25</v>
      </c>
      <c r="AI5">
        <f>Time!AI$5</f>
        <v>26</v>
      </c>
      <c r="AJ5">
        <f>Time!AJ$5</f>
        <v>27</v>
      </c>
      <c r="AK5">
        <f>Time!AK$5</f>
        <v>28</v>
      </c>
      <c r="AL5">
        <f>Time!AL$5</f>
        <v>29</v>
      </c>
      <c r="AM5">
        <f>Time!AM$5</f>
        <v>30</v>
      </c>
    </row>
    <row r="6" spans="1:39" x14ac:dyDescent="0.25">
      <c r="F6" s="241"/>
      <c r="G6" s="241"/>
      <c r="H6" s="241"/>
    </row>
    <row r="7" spans="1:39" x14ac:dyDescent="0.25">
      <c r="A7" s="14" t="s">
        <v>460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s="18" customFormat="1" x14ac:dyDescent="0.25">
      <c r="A8" s="42"/>
      <c r="B8" s="42"/>
      <c r="C8" s="43"/>
    </row>
    <row r="9" spans="1:39" s="19" customFormat="1" x14ac:dyDescent="0.25">
      <c r="A9" s="56"/>
      <c r="B9" s="56"/>
      <c r="C9" s="57"/>
      <c r="E9" s="19" t="str">
        <f>InpC!E37</f>
        <v>No-build - AM - Total Distance - 2022</v>
      </c>
      <c r="F9" s="19">
        <f>InpC!F37</f>
        <v>21162</v>
      </c>
      <c r="G9" s="19" t="str">
        <f>InpC!G37</f>
        <v>Miles</v>
      </c>
    </row>
    <row r="10" spans="1:39" s="19" customFormat="1" x14ac:dyDescent="0.25">
      <c r="A10" s="56"/>
      <c r="B10" s="56"/>
      <c r="C10" s="57"/>
      <c r="E10" s="19" t="str">
        <f>InpC!E44</f>
        <v>No-build - PM - Total Distance - 2022</v>
      </c>
      <c r="F10" s="19">
        <f>InpC!F44</f>
        <v>23536</v>
      </c>
      <c r="G10" s="19" t="str">
        <f>InpC!G44</f>
        <v>Miles</v>
      </c>
    </row>
    <row r="11" spans="1:39" s="18" customFormat="1" x14ac:dyDescent="0.25">
      <c r="A11" s="42"/>
      <c r="B11" s="42"/>
      <c r="C11" s="43"/>
      <c r="E11" s="18" t="s">
        <v>487</v>
      </c>
      <c r="F11" s="18">
        <f>SUM(F9:F10)</f>
        <v>44698</v>
      </c>
      <c r="G11" s="18" t="s">
        <v>468</v>
      </c>
    </row>
    <row r="12" spans="1:39" s="18" customFormat="1" x14ac:dyDescent="0.25">
      <c r="A12" s="42"/>
      <c r="B12" s="42"/>
      <c r="C12" s="43"/>
    </row>
    <row r="13" spans="1:39" s="19" customFormat="1" x14ac:dyDescent="0.25">
      <c r="A13" s="56"/>
      <c r="B13" s="56"/>
      <c r="C13" s="57"/>
      <c r="E13" s="19" t="str">
        <f>InpC!E38</f>
        <v>No-build - AM - Total Distance - 2045</v>
      </c>
      <c r="F13" s="19">
        <f>InpC!F38</f>
        <v>18536</v>
      </c>
      <c r="G13" s="19" t="str">
        <f>InpC!G38</f>
        <v>Miles</v>
      </c>
    </row>
    <row r="14" spans="1:39" s="19" customFormat="1" x14ac:dyDescent="0.25">
      <c r="A14" s="56"/>
      <c r="B14" s="56"/>
      <c r="C14" s="57"/>
      <c r="E14" s="19" t="str">
        <f>InpC!E45</f>
        <v>No-build - PM - Total Distance - 2045</v>
      </c>
      <c r="F14" s="19">
        <f>InpC!F45</f>
        <v>18631</v>
      </c>
      <c r="G14" s="19" t="str">
        <f>InpC!G45</f>
        <v>Miles</v>
      </c>
    </row>
    <row r="15" spans="1:39" s="18" customFormat="1" x14ac:dyDescent="0.25">
      <c r="A15" s="42"/>
      <c r="B15" s="42"/>
      <c r="C15" s="43"/>
      <c r="E15" s="18" t="s">
        <v>484</v>
      </c>
      <c r="F15" s="18">
        <f>SUM(F13:F14)</f>
        <v>37167</v>
      </c>
      <c r="G15" s="18" t="s">
        <v>468</v>
      </c>
    </row>
    <row r="16" spans="1:39" s="18" customFormat="1" x14ac:dyDescent="0.25">
      <c r="A16" s="42"/>
      <c r="B16" s="42"/>
      <c r="C16" s="43"/>
    </row>
    <row r="17" spans="1:39" s="18" customFormat="1" x14ac:dyDescent="0.25">
      <c r="A17" s="42"/>
      <c r="B17" s="42"/>
      <c r="C17" s="43"/>
      <c r="E17" s="18" t="str">
        <f t="shared" ref="E17:G17" si="0">E11</f>
        <v>No-build - Total Distance - 2022</v>
      </c>
      <c r="F17" s="18">
        <f t="shared" si="0"/>
        <v>44698</v>
      </c>
      <c r="G17" s="18" t="str">
        <f t="shared" si="0"/>
        <v>Miles</v>
      </c>
    </row>
    <row r="18" spans="1:39" s="18" customFormat="1" x14ac:dyDescent="0.25">
      <c r="A18" s="42"/>
      <c r="B18" s="42"/>
      <c r="C18" s="43"/>
      <c r="E18" s="18" t="str">
        <f t="shared" ref="E18:G18" si="1">E15</f>
        <v>No-build - Total Distance - 2045</v>
      </c>
      <c r="F18" s="18">
        <f t="shared" si="1"/>
        <v>37167</v>
      </c>
      <c r="G18" s="18" t="str">
        <f t="shared" si="1"/>
        <v>Miles</v>
      </c>
    </row>
    <row r="19" spans="1:39" s="18" customFormat="1" x14ac:dyDescent="0.25">
      <c r="A19" s="42"/>
      <c r="B19" s="42"/>
      <c r="C19" s="43"/>
      <c r="E19" s="18" t="s">
        <v>485</v>
      </c>
      <c r="G19" s="18" t="s">
        <v>468</v>
      </c>
      <c r="H19" s="18">
        <f>SUM(J19:AM19)</f>
        <v>982379.99999999988</v>
      </c>
      <c r="P19" s="18">
        <f>F17</f>
        <v>44698</v>
      </c>
      <c r="Q19" s="18">
        <f>P19+($AM19-$P19)/(2045-2022)</f>
        <v>44370.565217391304</v>
      </c>
      <c r="R19" s="18">
        <f t="shared" ref="R19:AL19" si="2">Q19+($AM19-$P19)/(2045-2022)</f>
        <v>44043.130434782608</v>
      </c>
      <c r="S19" s="18">
        <f t="shared" si="2"/>
        <v>43715.695652173912</v>
      </c>
      <c r="T19" s="18">
        <f t="shared" si="2"/>
        <v>43388.260869565216</v>
      </c>
      <c r="U19" s="18">
        <f t="shared" si="2"/>
        <v>43060.82608695652</v>
      </c>
      <c r="V19" s="18">
        <f t="shared" si="2"/>
        <v>42733.391304347824</v>
      </c>
      <c r="W19" s="18">
        <f t="shared" si="2"/>
        <v>42405.956521739128</v>
      </c>
      <c r="X19" s="18">
        <f t="shared" si="2"/>
        <v>42078.521739130432</v>
      </c>
      <c r="Y19" s="18">
        <f t="shared" si="2"/>
        <v>41751.086956521736</v>
      </c>
      <c r="Z19" s="18">
        <f t="shared" si="2"/>
        <v>41423.65217391304</v>
      </c>
      <c r="AA19" s="18">
        <f t="shared" si="2"/>
        <v>41096.217391304344</v>
      </c>
      <c r="AB19" s="18">
        <f t="shared" si="2"/>
        <v>40768.782608695648</v>
      </c>
      <c r="AC19" s="18">
        <f t="shared" si="2"/>
        <v>40441.347826086952</v>
      </c>
      <c r="AD19" s="18">
        <f t="shared" si="2"/>
        <v>40113.913043478256</v>
      </c>
      <c r="AE19" s="18">
        <f t="shared" si="2"/>
        <v>39786.47826086956</v>
      </c>
      <c r="AF19" s="18">
        <f t="shared" si="2"/>
        <v>39459.043478260865</v>
      </c>
      <c r="AG19" s="18">
        <f t="shared" si="2"/>
        <v>39131.608695652169</v>
      </c>
      <c r="AH19" s="18">
        <f t="shared" si="2"/>
        <v>38804.173913043473</v>
      </c>
      <c r="AI19" s="18">
        <f t="shared" si="2"/>
        <v>38476.739130434777</v>
      </c>
      <c r="AJ19" s="18">
        <f t="shared" si="2"/>
        <v>38149.304347826081</v>
      </c>
      <c r="AK19" s="18">
        <f t="shared" si="2"/>
        <v>37821.869565217385</v>
      </c>
      <c r="AL19" s="18">
        <f t="shared" si="2"/>
        <v>37494.434782608689</v>
      </c>
      <c r="AM19" s="18">
        <f>F18</f>
        <v>37167</v>
      </c>
    </row>
    <row r="20" spans="1:39" s="18" customFormat="1" x14ac:dyDescent="0.25">
      <c r="A20" s="42"/>
      <c r="B20" s="42"/>
      <c r="C20" s="43"/>
    </row>
    <row r="21" spans="1:39" s="18" customFormat="1" x14ac:dyDescent="0.25">
      <c r="A21" s="42"/>
      <c r="B21" s="42"/>
      <c r="C21" s="43"/>
    </row>
    <row r="22" spans="1:39" s="19" customFormat="1" x14ac:dyDescent="0.25">
      <c r="A22" s="56"/>
      <c r="B22" s="56"/>
      <c r="C22" s="57"/>
      <c r="E22" s="19" t="str">
        <f>InpC!E52</f>
        <v>Build - AM - Total Distance - 2022</v>
      </c>
      <c r="F22" s="19">
        <f>InpC!F52</f>
        <v>23459</v>
      </c>
      <c r="G22" s="19" t="str">
        <f>InpC!G52</f>
        <v>Miles</v>
      </c>
    </row>
    <row r="23" spans="1:39" s="19" customFormat="1" x14ac:dyDescent="0.25">
      <c r="A23" s="56"/>
      <c r="B23" s="56"/>
      <c r="C23" s="57"/>
      <c r="E23" s="19" t="str">
        <f>InpC!E59</f>
        <v>Build - PM - Total Distance - 2022</v>
      </c>
      <c r="F23" s="19">
        <f>InpC!F59</f>
        <v>23364</v>
      </c>
      <c r="G23" s="19" t="str">
        <f>InpC!G59</f>
        <v>Miles</v>
      </c>
    </row>
    <row r="24" spans="1:39" s="18" customFormat="1" x14ac:dyDescent="0.25">
      <c r="A24" s="42"/>
      <c r="B24" s="42"/>
      <c r="C24" s="43"/>
      <c r="E24" s="18" t="s">
        <v>486</v>
      </c>
      <c r="F24" s="18">
        <f>SUM(F22:F23)</f>
        <v>46823</v>
      </c>
      <c r="G24" s="18" t="s">
        <v>468</v>
      </c>
    </row>
    <row r="25" spans="1:39" s="18" customFormat="1" x14ac:dyDescent="0.25">
      <c r="A25" s="42"/>
      <c r="B25" s="42"/>
      <c r="C25" s="43"/>
    </row>
    <row r="26" spans="1:39" s="19" customFormat="1" x14ac:dyDescent="0.25">
      <c r="A26" s="56"/>
      <c r="B26" s="56"/>
      <c r="C26" s="57"/>
      <c r="E26" s="19" t="str">
        <f>InpC!E53</f>
        <v>Build - AM - Total Distance - 2045</v>
      </c>
      <c r="F26" s="19">
        <f>InpC!F53</f>
        <v>24209</v>
      </c>
      <c r="G26" s="19" t="str">
        <f>InpC!G53</f>
        <v>Miles</v>
      </c>
    </row>
    <row r="27" spans="1:39" s="19" customFormat="1" x14ac:dyDescent="0.25">
      <c r="A27" s="56"/>
      <c r="B27" s="56"/>
      <c r="C27" s="57"/>
      <c r="E27" s="19" t="str">
        <f>InpC!E60</f>
        <v>Build - PM - Total Distance - 2045</v>
      </c>
      <c r="F27" s="19">
        <f>InpC!F60</f>
        <v>23563</v>
      </c>
      <c r="G27" s="19" t="str">
        <f>InpC!G60</f>
        <v>Miles</v>
      </c>
    </row>
    <row r="28" spans="1:39" x14ac:dyDescent="0.25">
      <c r="E28" s="18" t="s">
        <v>486</v>
      </c>
      <c r="F28" s="18">
        <f>SUM(F26:F27)</f>
        <v>47772</v>
      </c>
      <c r="G28" s="18" t="s">
        <v>468</v>
      </c>
    </row>
    <row r="30" spans="1:39" s="18" customFormat="1" x14ac:dyDescent="0.25">
      <c r="A30" s="42"/>
      <c r="B30" s="42"/>
      <c r="C30" s="43"/>
      <c r="E30" s="18" t="str">
        <f t="shared" ref="E30:G30" si="3">E24</f>
        <v>Build - Total Distance - 2022</v>
      </c>
      <c r="F30" s="18">
        <f>F24</f>
        <v>46823</v>
      </c>
      <c r="G30" s="18" t="str">
        <f t="shared" si="3"/>
        <v>Miles</v>
      </c>
    </row>
    <row r="31" spans="1:39" s="18" customFormat="1" x14ac:dyDescent="0.25">
      <c r="A31" s="42"/>
      <c r="B31" s="42"/>
      <c r="C31" s="43"/>
      <c r="E31" s="18" t="str">
        <f t="shared" ref="E31:G31" si="4">E28</f>
        <v>Build - Total Distance - 2022</v>
      </c>
      <c r="F31" s="18">
        <f t="shared" si="4"/>
        <v>47772</v>
      </c>
      <c r="G31" s="18" t="str">
        <f t="shared" si="4"/>
        <v>Miles</v>
      </c>
    </row>
    <row r="32" spans="1:39" s="18" customFormat="1" x14ac:dyDescent="0.25">
      <c r="A32" s="42"/>
      <c r="B32" s="42"/>
      <c r="C32" s="43"/>
      <c r="E32" s="18" t="s">
        <v>508</v>
      </c>
      <c r="G32" s="18" t="s">
        <v>468</v>
      </c>
      <c r="H32" s="18">
        <f>SUM(J32:AM32)</f>
        <v>1135139.9999999995</v>
      </c>
      <c r="P32" s="18">
        <f>F30</f>
        <v>46823</v>
      </c>
      <c r="Q32" s="18">
        <f>P32+($AM32-$P32)/(2045-2022)</f>
        <v>46864.260869565216</v>
      </c>
      <c r="R32" s="18">
        <f t="shared" ref="R32:AL32" si="5">Q32+($AM32-$P32)/(2045-2022)</f>
        <v>46905.521739130432</v>
      </c>
      <c r="S32" s="18">
        <f t="shared" si="5"/>
        <v>46946.782608695648</v>
      </c>
      <c r="T32" s="18">
        <f t="shared" si="5"/>
        <v>46988.043478260865</v>
      </c>
      <c r="U32" s="18">
        <f t="shared" si="5"/>
        <v>47029.304347826081</v>
      </c>
      <c r="V32" s="18">
        <f t="shared" si="5"/>
        <v>47070.565217391297</v>
      </c>
      <c r="W32" s="18">
        <f t="shared" si="5"/>
        <v>47111.826086956513</v>
      </c>
      <c r="X32" s="18">
        <f t="shared" si="5"/>
        <v>47153.086956521729</v>
      </c>
      <c r="Y32" s="18">
        <f t="shared" si="5"/>
        <v>47194.347826086945</v>
      </c>
      <c r="Z32" s="18">
        <f t="shared" si="5"/>
        <v>47235.608695652161</v>
      </c>
      <c r="AA32" s="18">
        <f t="shared" si="5"/>
        <v>47276.869565217377</v>
      </c>
      <c r="AB32" s="18">
        <f t="shared" si="5"/>
        <v>47318.130434782594</v>
      </c>
      <c r="AC32" s="18">
        <f t="shared" si="5"/>
        <v>47359.39130434781</v>
      </c>
      <c r="AD32" s="18">
        <f t="shared" si="5"/>
        <v>47400.652173913026</v>
      </c>
      <c r="AE32" s="18">
        <f t="shared" si="5"/>
        <v>47441.913043478242</v>
      </c>
      <c r="AF32" s="18">
        <f t="shared" si="5"/>
        <v>47483.173913043458</v>
      </c>
      <c r="AG32" s="18">
        <f t="shared" si="5"/>
        <v>47524.434782608674</v>
      </c>
      <c r="AH32" s="18">
        <f t="shared" si="5"/>
        <v>47565.69565217389</v>
      </c>
      <c r="AI32" s="18">
        <f t="shared" si="5"/>
        <v>47606.956521739106</v>
      </c>
      <c r="AJ32" s="18">
        <f t="shared" si="5"/>
        <v>47648.217391304323</v>
      </c>
      <c r="AK32" s="18">
        <f t="shared" si="5"/>
        <v>47689.478260869539</v>
      </c>
      <c r="AL32" s="18">
        <f t="shared" si="5"/>
        <v>47730.739130434755</v>
      </c>
      <c r="AM32" s="18">
        <f>F31</f>
        <v>47772</v>
      </c>
    </row>
    <row r="35" spans="1:39" s="245" customFormat="1" x14ac:dyDescent="0.25">
      <c r="A35" s="78"/>
      <c r="B35" s="78"/>
      <c r="C35" s="79"/>
      <c r="D35" s="64"/>
      <c r="E35" s="64" t="str">
        <f>InpC!E39</f>
        <v>No-build - AM - Total Travel Time - 2022</v>
      </c>
      <c r="F35" s="64">
        <f>InpC!F39</f>
        <v>2149</v>
      </c>
      <c r="G35" s="64" t="str">
        <f>InpC!G39</f>
        <v>hrs</v>
      </c>
      <c r="H35" s="64"/>
      <c r="I35" s="6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</row>
    <row r="36" spans="1:39" s="245" customFormat="1" x14ac:dyDescent="0.25">
      <c r="A36" s="78"/>
      <c r="B36" s="78"/>
      <c r="C36" s="79"/>
      <c r="D36" s="64"/>
      <c r="E36" s="64" t="str">
        <f>InpC!E46</f>
        <v>No-build - PM - Total Travel Time - 2022</v>
      </c>
      <c r="F36" s="64">
        <f>InpC!F46</f>
        <v>3164</v>
      </c>
      <c r="G36" s="64" t="str">
        <f>InpC!G46</f>
        <v>hrs</v>
      </c>
      <c r="H36" s="64"/>
      <c r="I36" s="6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</row>
    <row r="37" spans="1:39" x14ac:dyDescent="0.25">
      <c r="E37" s="4" t="s">
        <v>488</v>
      </c>
      <c r="F37" s="4">
        <f>SUM(F35:F36)</f>
        <v>5313</v>
      </c>
      <c r="G37" s="4" t="s">
        <v>38</v>
      </c>
    </row>
    <row r="39" spans="1:39" s="245" customFormat="1" x14ac:dyDescent="0.25">
      <c r="A39" s="78"/>
      <c r="B39" s="78"/>
      <c r="C39" s="79"/>
      <c r="D39" s="64"/>
      <c r="E39" s="64" t="str">
        <f>InpC!E40</f>
        <v>No-build - AM - Total Travel Time - 2045</v>
      </c>
      <c r="F39" s="64">
        <f>InpC!F40</f>
        <v>5033</v>
      </c>
      <c r="G39" s="64" t="str">
        <f>InpC!G40</f>
        <v>hrs</v>
      </c>
      <c r="H39" s="64"/>
      <c r="I39" s="6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</row>
    <row r="40" spans="1:39" s="245" customFormat="1" x14ac:dyDescent="0.25">
      <c r="A40" s="78"/>
      <c r="B40" s="78"/>
      <c r="C40" s="79"/>
      <c r="D40" s="64"/>
      <c r="E40" s="64" t="str">
        <f>InpC!E47</f>
        <v>No-build - PM - Total Travel Time - 2045</v>
      </c>
      <c r="F40" s="64">
        <f>InpC!F47</f>
        <v>7486</v>
      </c>
      <c r="G40" s="64" t="str">
        <f>InpC!G47</f>
        <v>hrs</v>
      </c>
      <c r="H40" s="64"/>
      <c r="I40" s="6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</row>
    <row r="41" spans="1:39" x14ac:dyDescent="0.25">
      <c r="E41" s="4" t="s">
        <v>489</v>
      </c>
      <c r="F41" s="4">
        <f>SUM(F39:F40)</f>
        <v>12519</v>
      </c>
      <c r="G41" s="4" t="s">
        <v>38</v>
      </c>
    </row>
    <row r="43" spans="1:39" s="18" customFormat="1" x14ac:dyDescent="0.25">
      <c r="A43" s="42"/>
      <c r="B43" s="42"/>
      <c r="C43" s="43"/>
      <c r="E43" s="18" t="str">
        <f t="shared" ref="E43" si="6">E37</f>
        <v>No-build - Total Travel Time - 2022</v>
      </c>
      <c r="F43" s="18">
        <f>F37</f>
        <v>5313</v>
      </c>
      <c r="G43" s="18" t="str">
        <f t="shared" ref="G43" si="7">G37</f>
        <v>hrs</v>
      </c>
    </row>
    <row r="44" spans="1:39" s="18" customFormat="1" x14ac:dyDescent="0.25">
      <c r="A44" s="42"/>
      <c r="B44" s="42"/>
      <c r="C44" s="43"/>
      <c r="E44" s="18" t="str">
        <f t="shared" ref="E44:G44" si="8">E41</f>
        <v>No-build - Total Travel Time - 2045</v>
      </c>
      <c r="F44" s="18">
        <f t="shared" si="8"/>
        <v>12519</v>
      </c>
      <c r="G44" s="18" t="str">
        <f t="shared" si="8"/>
        <v>hrs</v>
      </c>
    </row>
    <row r="45" spans="1:39" s="18" customFormat="1" x14ac:dyDescent="0.25">
      <c r="A45" s="42"/>
      <c r="B45" s="42"/>
      <c r="C45" s="43"/>
      <c r="E45" s="18" t="s">
        <v>490</v>
      </c>
      <c r="G45" s="18" t="s">
        <v>38</v>
      </c>
      <c r="H45" s="18">
        <f>SUM(J45:AM45)</f>
        <v>213983.99999999988</v>
      </c>
      <c r="P45" s="18">
        <f>F43</f>
        <v>5313</v>
      </c>
      <c r="Q45" s="18">
        <f>P45+($AM45-$P45)/(2045-2022)</f>
        <v>5626.304347826087</v>
      </c>
      <c r="R45" s="18">
        <f t="shared" ref="R45:AL45" si="9">Q45+($AM45-$P45)/(2045-2022)</f>
        <v>5939.608695652174</v>
      </c>
      <c r="S45" s="18">
        <f t="shared" si="9"/>
        <v>6252.913043478261</v>
      </c>
      <c r="T45" s="18">
        <f t="shared" si="9"/>
        <v>6566.217391304348</v>
      </c>
      <c r="U45" s="18">
        <f t="shared" si="9"/>
        <v>6879.521739130435</v>
      </c>
      <c r="V45" s="18">
        <f t="shared" si="9"/>
        <v>7192.826086956522</v>
      </c>
      <c r="W45" s="18">
        <f t="shared" si="9"/>
        <v>7506.130434782609</v>
      </c>
      <c r="X45" s="18">
        <f t="shared" si="9"/>
        <v>7819.434782608696</v>
      </c>
      <c r="Y45" s="18">
        <f t="shared" si="9"/>
        <v>8132.739130434783</v>
      </c>
      <c r="Z45" s="18">
        <f t="shared" si="9"/>
        <v>8446.04347826087</v>
      </c>
      <c r="AA45" s="18">
        <f t="shared" si="9"/>
        <v>8759.347826086956</v>
      </c>
      <c r="AB45" s="18">
        <f t="shared" si="9"/>
        <v>9072.6521739130421</v>
      </c>
      <c r="AC45" s="18">
        <f t="shared" si="9"/>
        <v>9385.9565217391282</v>
      </c>
      <c r="AD45" s="18">
        <f t="shared" si="9"/>
        <v>9699.2608695652143</v>
      </c>
      <c r="AE45" s="18">
        <f t="shared" si="9"/>
        <v>10012.5652173913</v>
      </c>
      <c r="AF45" s="18">
        <f t="shared" si="9"/>
        <v>10325.869565217386</v>
      </c>
      <c r="AG45" s="18">
        <f t="shared" si="9"/>
        <v>10639.173913043473</v>
      </c>
      <c r="AH45" s="18">
        <f t="shared" si="9"/>
        <v>10952.478260869559</v>
      </c>
      <c r="AI45" s="18">
        <f t="shared" si="9"/>
        <v>11265.782608695645</v>
      </c>
      <c r="AJ45" s="18">
        <f t="shared" si="9"/>
        <v>11579.086956521731</v>
      </c>
      <c r="AK45" s="18">
        <f t="shared" si="9"/>
        <v>11892.391304347817</v>
      </c>
      <c r="AL45" s="18">
        <f t="shared" si="9"/>
        <v>12205.695652173903</v>
      </c>
      <c r="AM45" s="18">
        <f>F44</f>
        <v>12519</v>
      </c>
    </row>
    <row r="48" spans="1:39" s="245" customFormat="1" x14ac:dyDescent="0.25">
      <c r="A48" s="78"/>
      <c r="B48" s="78"/>
      <c r="C48" s="79"/>
      <c r="D48" s="64"/>
      <c r="E48" s="64" t="str">
        <f>InpC!E54</f>
        <v>Build - AM - Total Travel Time - 2022</v>
      </c>
      <c r="F48" s="64">
        <f>InpC!F54</f>
        <v>1792</v>
      </c>
      <c r="G48" s="64" t="str">
        <f>InpC!G54</f>
        <v>hrs</v>
      </c>
      <c r="H48" s="64"/>
      <c r="I48" s="6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</row>
    <row r="49" spans="1:39" s="245" customFormat="1" x14ac:dyDescent="0.25">
      <c r="A49" s="78"/>
      <c r="B49" s="78"/>
      <c r="C49" s="79"/>
      <c r="D49" s="64"/>
      <c r="E49" s="64" t="str">
        <f>InpC!E61</f>
        <v>Build - PM - Total Travel Time - 2022</v>
      </c>
      <c r="F49" s="64">
        <f>InpC!F61</f>
        <v>3164</v>
      </c>
      <c r="G49" s="64" t="str">
        <f>InpC!G61</f>
        <v>hrs</v>
      </c>
      <c r="H49" s="64"/>
      <c r="I49" s="6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</row>
    <row r="50" spans="1:39" x14ac:dyDescent="0.25">
      <c r="E50" s="4" t="s">
        <v>491</v>
      </c>
      <c r="F50" s="4">
        <f>SUM(F48:F49)</f>
        <v>4956</v>
      </c>
      <c r="G50" s="4" t="s">
        <v>38</v>
      </c>
    </row>
    <row r="52" spans="1:39" s="245" customFormat="1" x14ac:dyDescent="0.25">
      <c r="A52" s="78"/>
      <c r="B52" s="78"/>
      <c r="C52" s="79"/>
      <c r="D52" s="64"/>
      <c r="E52" s="64" t="str">
        <f>InpC!E55</f>
        <v>Build - AM - Total Travel Time - 2045</v>
      </c>
      <c r="F52" s="64">
        <f>InpC!F55</f>
        <v>1964</v>
      </c>
      <c r="G52" s="64" t="str">
        <f>InpC!G55</f>
        <v>hrs</v>
      </c>
      <c r="H52" s="64"/>
      <c r="I52" s="6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</row>
    <row r="53" spans="1:39" s="245" customFormat="1" x14ac:dyDescent="0.25">
      <c r="A53" s="78"/>
      <c r="B53" s="78"/>
      <c r="C53" s="79"/>
      <c r="D53" s="64"/>
      <c r="E53" s="64" t="str">
        <f>InpC!E62</f>
        <v>Build - PM - Total Travel Time - 2045</v>
      </c>
      <c r="F53" s="64">
        <f>InpC!F62</f>
        <v>2590</v>
      </c>
      <c r="G53" s="64" t="str">
        <f>InpC!G62</f>
        <v>hrs</v>
      </c>
      <c r="H53" s="64"/>
      <c r="I53" s="6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</row>
    <row r="54" spans="1:39" x14ac:dyDescent="0.25">
      <c r="E54" s="4" t="s">
        <v>492</v>
      </c>
      <c r="F54" s="4">
        <f>SUM(F52:F53)</f>
        <v>4554</v>
      </c>
      <c r="G54" s="4" t="s">
        <v>38</v>
      </c>
    </row>
    <row r="56" spans="1:39" s="18" customFormat="1" x14ac:dyDescent="0.25">
      <c r="A56" s="42"/>
      <c r="B56" s="42"/>
      <c r="C56" s="43"/>
      <c r="E56" s="18" t="str">
        <f t="shared" ref="E56" si="10">E50</f>
        <v>Build - Total Travel Time - 2022</v>
      </c>
      <c r="F56" s="18">
        <f>F50</f>
        <v>4956</v>
      </c>
      <c r="G56" s="18" t="str">
        <f t="shared" ref="G56" si="11">G50</f>
        <v>hrs</v>
      </c>
    </row>
    <row r="57" spans="1:39" s="18" customFormat="1" x14ac:dyDescent="0.25">
      <c r="A57" s="42"/>
      <c r="B57" s="42"/>
      <c r="C57" s="43"/>
      <c r="E57" s="18" t="str">
        <f t="shared" ref="E57:G57" si="12">E54</f>
        <v>Build - Total Travel Time - 2045</v>
      </c>
      <c r="F57" s="18">
        <f t="shared" si="12"/>
        <v>4554</v>
      </c>
      <c r="G57" s="18" t="str">
        <f t="shared" si="12"/>
        <v>hrs</v>
      </c>
    </row>
    <row r="58" spans="1:39" s="18" customFormat="1" x14ac:dyDescent="0.25">
      <c r="A58" s="42"/>
      <c r="B58" s="42"/>
      <c r="C58" s="43"/>
      <c r="E58" s="18" t="s">
        <v>504</v>
      </c>
      <c r="G58" s="18" t="s">
        <v>38</v>
      </c>
      <c r="H58" s="18">
        <f>SUM(J58:AM58)</f>
        <v>114120.00000000006</v>
      </c>
      <c r="P58" s="18">
        <f>F56</f>
        <v>4956</v>
      </c>
      <c r="Q58" s="18">
        <f>P58+($AM58-$P58)/(2045-2022)</f>
        <v>4938.521739130435</v>
      </c>
      <c r="R58" s="18">
        <f t="shared" ref="R58:AL58" si="13">Q58+($AM58-$P58)/(2045-2022)</f>
        <v>4921.04347826087</v>
      </c>
      <c r="S58" s="18">
        <f t="shared" si="13"/>
        <v>4903.5652173913049</v>
      </c>
      <c r="T58" s="18">
        <f t="shared" si="13"/>
        <v>4886.0869565217399</v>
      </c>
      <c r="U58" s="18">
        <f t="shared" si="13"/>
        <v>4868.6086956521749</v>
      </c>
      <c r="V58" s="18">
        <f t="shared" si="13"/>
        <v>4851.1304347826099</v>
      </c>
      <c r="W58" s="18">
        <f t="shared" si="13"/>
        <v>4833.6521739130449</v>
      </c>
      <c r="X58" s="18">
        <f t="shared" si="13"/>
        <v>4816.1739130434798</v>
      </c>
      <c r="Y58" s="18">
        <f t="shared" si="13"/>
        <v>4798.6956521739148</v>
      </c>
      <c r="Z58" s="18">
        <f t="shared" si="13"/>
        <v>4781.2173913043498</v>
      </c>
      <c r="AA58" s="18">
        <f t="shared" si="13"/>
        <v>4763.7391304347848</v>
      </c>
      <c r="AB58" s="18">
        <f t="shared" si="13"/>
        <v>4746.2608695652198</v>
      </c>
      <c r="AC58" s="18">
        <f t="shared" si="13"/>
        <v>4728.7826086956547</v>
      </c>
      <c r="AD58" s="18">
        <f t="shared" si="13"/>
        <v>4711.3043478260897</v>
      </c>
      <c r="AE58" s="18">
        <f t="shared" si="13"/>
        <v>4693.8260869565247</v>
      </c>
      <c r="AF58" s="18">
        <f t="shared" si="13"/>
        <v>4676.3478260869597</v>
      </c>
      <c r="AG58" s="18">
        <f t="shared" si="13"/>
        <v>4658.8695652173947</v>
      </c>
      <c r="AH58" s="18">
        <f t="shared" si="13"/>
        <v>4641.3913043478296</v>
      </c>
      <c r="AI58" s="18">
        <f t="shared" si="13"/>
        <v>4623.9130434782646</v>
      </c>
      <c r="AJ58" s="18">
        <f t="shared" si="13"/>
        <v>4606.4347826086996</v>
      </c>
      <c r="AK58" s="18">
        <f t="shared" si="13"/>
        <v>4588.9565217391346</v>
      </c>
      <c r="AL58" s="18">
        <f t="shared" si="13"/>
        <v>4571.4782608695696</v>
      </c>
      <c r="AM58" s="18">
        <f>F57</f>
        <v>4554</v>
      </c>
    </row>
    <row r="61" spans="1:39" s="245" customFormat="1" x14ac:dyDescent="0.25">
      <c r="A61" s="78"/>
      <c r="B61" s="78"/>
      <c r="C61" s="79"/>
      <c r="D61" s="64"/>
      <c r="E61" s="64" t="str">
        <f>InpC!E41</f>
        <v>No-build - AM - Total Delay Time - 2022</v>
      </c>
      <c r="F61" s="64">
        <f>InpC!F41</f>
        <v>1445</v>
      </c>
      <c r="G61" s="64" t="str">
        <f>InpC!G41</f>
        <v>hrs</v>
      </c>
      <c r="H61" s="64"/>
      <c r="I61" s="6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</row>
    <row r="62" spans="1:39" s="245" customFormat="1" x14ac:dyDescent="0.25">
      <c r="A62" s="78"/>
      <c r="B62" s="78"/>
      <c r="C62" s="79"/>
      <c r="D62" s="64"/>
      <c r="E62" s="64" t="str">
        <f>InpC!E48</f>
        <v>No-build - PM - Total Delay Time - 2022</v>
      </c>
      <c r="F62" s="64">
        <f>InpC!F48</f>
        <v>2388</v>
      </c>
      <c r="G62" s="64" t="str">
        <f>InpC!G48</f>
        <v>hrs</v>
      </c>
      <c r="H62" s="64"/>
      <c r="I62" s="6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</row>
    <row r="63" spans="1:39" x14ac:dyDescent="0.25">
      <c r="E63" s="4" t="s">
        <v>501</v>
      </c>
      <c r="F63" s="4">
        <f>SUM(F61:F62)</f>
        <v>3833</v>
      </c>
      <c r="G63" s="4" t="s">
        <v>38</v>
      </c>
    </row>
    <row r="65" spans="1:39" s="245" customFormat="1" x14ac:dyDescent="0.25">
      <c r="A65" s="78"/>
      <c r="B65" s="78"/>
      <c r="C65" s="79"/>
      <c r="D65" s="64"/>
      <c r="E65" s="64" t="str">
        <f>InpC!E42</f>
        <v>No-build - AM - Total Delay Time - 2045</v>
      </c>
      <c r="F65" s="64">
        <f>InpC!F42</f>
        <v>4423</v>
      </c>
      <c r="G65" s="64" t="str">
        <f>InpC!G42</f>
        <v>hrs</v>
      </c>
      <c r="H65" s="64"/>
      <c r="I65" s="6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</row>
    <row r="66" spans="1:39" s="245" customFormat="1" x14ac:dyDescent="0.25">
      <c r="A66" s="78"/>
      <c r="B66" s="78"/>
      <c r="C66" s="79"/>
      <c r="D66" s="64"/>
      <c r="E66" s="64" t="str">
        <f>InpC!E49</f>
        <v>No-build - PM - Total Delay Time - 2045</v>
      </c>
      <c r="F66" s="64">
        <f>InpC!F49</f>
        <v>6879</v>
      </c>
      <c r="G66" s="64" t="str">
        <f>InpC!G49</f>
        <v>hrs</v>
      </c>
      <c r="H66" s="64"/>
      <c r="I66" s="6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</row>
    <row r="67" spans="1:39" x14ac:dyDescent="0.25">
      <c r="E67" s="4" t="s">
        <v>502</v>
      </c>
      <c r="F67" s="4">
        <f>SUM(F65:F66)</f>
        <v>11302</v>
      </c>
      <c r="G67" s="4" t="s">
        <v>38</v>
      </c>
    </row>
    <row r="69" spans="1:39" s="18" customFormat="1" x14ac:dyDescent="0.25">
      <c r="A69" s="42"/>
      <c r="B69" s="42"/>
      <c r="C69" s="43"/>
      <c r="E69" s="18" t="str">
        <f t="shared" ref="E69" si="14">E63</f>
        <v>No-build -  Total Delay Time - 2022</v>
      </c>
      <c r="F69" s="18">
        <f>F63</f>
        <v>3833</v>
      </c>
      <c r="G69" s="18" t="str">
        <f t="shared" ref="G69" si="15">G63</f>
        <v>hrs</v>
      </c>
    </row>
    <row r="70" spans="1:39" s="18" customFormat="1" x14ac:dyDescent="0.25">
      <c r="A70" s="42"/>
      <c r="B70" s="42"/>
      <c r="C70" s="43"/>
      <c r="E70" s="18" t="str">
        <f t="shared" ref="E70:G70" si="16">E67</f>
        <v>No-build - Total Delay Time - 2045</v>
      </c>
      <c r="F70" s="18">
        <f t="shared" si="16"/>
        <v>11302</v>
      </c>
      <c r="G70" s="18" t="str">
        <f t="shared" si="16"/>
        <v>hrs</v>
      </c>
    </row>
    <row r="71" spans="1:39" s="18" customFormat="1" x14ac:dyDescent="0.25">
      <c r="A71" s="42"/>
      <c r="B71" s="42"/>
      <c r="C71" s="43"/>
      <c r="E71" s="18" t="s">
        <v>503</v>
      </c>
      <c r="G71" s="18" t="s">
        <v>38</v>
      </c>
      <c r="H71" s="18">
        <f>SUM(J71:AM71)</f>
        <v>181620.00000000006</v>
      </c>
      <c r="P71" s="18">
        <f>F69</f>
        <v>3833</v>
      </c>
      <c r="Q71" s="18">
        <f>P71+($AM71-$P71)/(2045-2022)</f>
        <v>4157.739130434783</v>
      </c>
      <c r="R71" s="18">
        <f t="shared" ref="R71:AL71" si="17">Q71+($AM71-$P71)/(2045-2022)</f>
        <v>4482.4782608695659</v>
      </c>
      <c r="S71" s="18">
        <f t="shared" si="17"/>
        <v>4807.2173913043489</v>
      </c>
      <c r="T71" s="18">
        <f t="shared" si="17"/>
        <v>5131.9565217391319</v>
      </c>
      <c r="U71" s="18">
        <f t="shared" si="17"/>
        <v>5456.6956521739148</v>
      </c>
      <c r="V71" s="18">
        <f t="shared" si="17"/>
        <v>5781.4347826086978</v>
      </c>
      <c r="W71" s="18">
        <f t="shared" si="17"/>
        <v>6106.1739130434808</v>
      </c>
      <c r="X71" s="18">
        <f t="shared" si="17"/>
        <v>6430.9130434782637</v>
      </c>
      <c r="Y71" s="18">
        <f t="shared" si="17"/>
        <v>6755.6521739130467</v>
      </c>
      <c r="Z71" s="18">
        <f t="shared" si="17"/>
        <v>7080.3913043478296</v>
      </c>
      <c r="AA71" s="18">
        <f t="shared" si="17"/>
        <v>7405.1304347826126</v>
      </c>
      <c r="AB71" s="18">
        <f t="shared" si="17"/>
        <v>7729.8695652173956</v>
      </c>
      <c r="AC71" s="18">
        <f t="shared" si="17"/>
        <v>8054.6086956521785</v>
      </c>
      <c r="AD71" s="18">
        <f t="shared" si="17"/>
        <v>8379.3478260869615</v>
      </c>
      <c r="AE71" s="18">
        <f t="shared" si="17"/>
        <v>8704.0869565217436</v>
      </c>
      <c r="AF71" s="18">
        <f t="shared" si="17"/>
        <v>9028.8260869565256</v>
      </c>
      <c r="AG71" s="18">
        <f t="shared" si="17"/>
        <v>9353.5652173913077</v>
      </c>
      <c r="AH71" s="18">
        <f t="shared" si="17"/>
        <v>9678.3043478260897</v>
      </c>
      <c r="AI71" s="18">
        <f t="shared" si="17"/>
        <v>10003.043478260872</v>
      </c>
      <c r="AJ71" s="18">
        <f t="shared" si="17"/>
        <v>10327.782608695654</v>
      </c>
      <c r="AK71" s="18">
        <f t="shared" si="17"/>
        <v>10652.521739130436</v>
      </c>
      <c r="AL71" s="18">
        <f t="shared" si="17"/>
        <v>10977.260869565218</v>
      </c>
      <c r="AM71" s="18">
        <f>F70</f>
        <v>11302</v>
      </c>
    </row>
    <row r="74" spans="1:39" s="245" customFormat="1" x14ac:dyDescent="0.25">
      <c r="A74" s="78"/>
      <c r="B74" s="78"/>
      <c r="C74" s="79"/>
      <c r="D74" s="64"/>
      <c r="E74" s="64" t="str">
        <f>InpC!E56</f>
        <v>Build - AM - Total Delay Time - 2022</v>
      </c>
      <c r="F74" s="64">
        <f>InpC!F56</f>
        <v>1009</v>
      </c>
      <c r="G74" s="64" t="str">
        <f>InpC!G56</f>
        <v>hrs</v>
      </c>
      <c r="H74" s="64"/>
      <c r="I74" s="6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</row>
    <row r="75" spans="1:39" s="245" customFormat="1" x14ac:dyDescent="0.25">
      <c r="A75" s="78"/>
      <c r="B75" s="78"/>
      <c r="C75" s="79"/>
      <c r="D75" s="64"/>
      <c r="E75" s="64" t="str">
        <f>InpC!E63</f>
        <v>Build - PM - Total Delay Time - 2022</v>
      </c>
      <c r="F75" s="64">
        <f>InpC!F63</f>
        <v>2388</v>
      </c>
      <c r="G75" s="64" t="str">
        <f>InpC!G63</f>
        <v>hrs</v>
      </c>
      <c r="H75" s="64"/>
      <c r="I75" s="6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</row>
    <row r="76" spans="1:39" x14ac:dyDescent="0.25">
      <c r="E76" s="4" t="s">
        <v>505</v>
      </c>
      <c r="F76" s="4">
        <f>SUM(F74:F75)</f>
        <v>3397</v>
      </c>
      <c r="G76" s="4" t="s">
        <v>38</v>
      </c>
    </row>
    <row r="78" spans="1:39" s="245" customFormat="1" x14ac:dyDescent="0.25">
      <c r="A78" s="78"/>
      <c r="B78" s="78"/>
      <c r="C78" s="79"/>
      <c r="D78" s="64"/>
      <c r="E78" s="64" t="str">
        <f>InpC!E57</f>
        <v>Build - AM - Total Delay Time - 2045</v>
      </c>
      <c r="F78" s="64">
        <f>InpC!F57</f>
        <v>1155</v>
      </c>
      <c r="G78" s="64" t="str">
        <f>InpC!G57</f>
        <v>hrs</v>
      </c>
      <c r="H78" s="64"/>
      <c r="I78" s="6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</row>
    <row r="79" spans="1:39" s="245" customFormat="1" x14ac:dyDescent="0.25">
      <c r="A79" s="78"/>
      <c r="B79" s="78"/>
      <c r="C79" s="79"/>
      <c r="D79" s="64"/>
      <c r="E79" s="64" t="str">
        <f>InpC!E64</f>
        <v>Build - PM - Total Delay Time - 2045</v>
      </c>
      <c r="F79" s="64">
        <f>InpC!F64</f>
        <v>1806</v>
      </c>
      <c r="G79" s="64" t="str">
        <f>InpC!G64</f>
        <v>hrs</v>
      </c>
      <c r="H79" s="64"/>
      <c r="I79" s="6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</row>
    <row r="80" spans="1:39" x14ac:dyDescent="0.25">
      <c r="E80" s="4" t="s">
        <v>506</v>
      </c>
      <c r="F80" s="4">
        <f>SUM(F78:F79)</f>
        <v>2961</v>
      </c>
      <c r="G80" s="4" t="s">
        <v>38</v>
      </c>
    </row>
    <row r="82" spans="1:39" s="18" customFormat="1" x14ac:dyDescent="0.25">
      <c r="A82" s="42"/>
      <c r="B82" s="42"/>
      <c r="C82" s="43"/>
      <c r="E82" s="18" t="str">
        <f t="shared" ref="E82" si="18">E76</f>
        <v>Build - Total Delay Time - 2022</v>
      </c>
      <c r="F82" s="18">
        <f>F76</f>
        <v>3397</v>
      </c>
      <c r="G82" s="18" t="str">
        <f t="shared" ref="G82" si="19">G76</f>
        <v>hrs</v>
      </c>
    </row>
    <row r="83" spans="1:39" s="18" customFormat="1" x14ac:dyDescent="0.25">
      <c r="A83" s="42"/>
      <c r="B83" s="42"/>
      <c r="C83" s="43"/>
      <c r="E83" s="18" t="str">
        <f t="shared" ref="E83:G83" si="20">E80</f>
        <v>Build - Total Delay Time - 2045</v>
      </c>
      <c r="F83" s="18">
        <f t="shared" si="20"/>
        <v>2961</v>
      </c>
      <c r="G83" s="18" t="str">
        <f t="shared" si="20"/>
        <v>hrs</v>
      </c>
    </row>
    <row r="84" spans="1:39" s="18" customFormat="1" x14ac:dyDescent="0.25">
      <c r="A84" s="42"/>
      <c r="B84" s="42"/>
      <c r="C84" s="43"/>
      <c r="E84" s="18" t="s">
        <v>507</v>
      </c>
      <c r="G84" s="18" t="s">
        <v>38</v>
      </c>
      <c r="H84" s="18">
        <f>SUM(J84:AM84)</f>
        <v>76295.999999999985</v>
      </c>
      <c r="P84" s="18">
        <f>F82</f>
        <v>3397</v>
      </c>
      <c r="Q84" s="18">
        <f>P84+($AM84-$P84)/(2045-2022)</f>
        <v>3378.0434782608695</v>
      </c>
      <c r="R84" s="18">
        <f t="shared" ref="R84:AL84" si="21">Q84+($AM84-$P84)/(2045-2022)</f>
        <v>3359.086956521739</v>
      </c>
      <c r="S84" s="18">
        <f t="shared" si="21"/>
        <v>3340.1304347826085</v>
      </c>
      <c r="T84" s="18">
        <f t="shared" si="21"/>
        <v>3321.173913043478</v>
      </c>
      <c r="U84" s="18">
        <f t="shared" si="21"/>
        <v>3302.2173913043475</v>
      </c>
      <c r="V84" s="18">
        <f t="shared" si="21"/>
        <v>3283.260869565217</v>
      </c>
      <c r="W84" s="18">
        <f t="shared" si="21"/>
        <v>3264.3043478260865</v>
      </c>
      <c r="X84" s="18">
        <f t="shared" si="21"/>
        <v>3245.347826086956</v>
      </c>
      <c r="Y84" s="18">
        <f t="shared" si="21"/>
        <v>3226.3913043478256</v>
      </c>
      <c r="Z84" s="18">
        <f t="shared" si="21"/>
        <v>3207.4347826086951</v>
      </c>
      <c r="AA84" s="18">
        <f t="shared" si="21"/>
        <v>3188.4782608695646</v>
      </c>
      <c r="AB84" s="18">
        <f t="shared" si="21"/>
        <v>3169.5217391304341</v>
      </c>
      <c r="AC84" s="18">
        <f t="shared" si="21"/>
        <v>3150.5652173913036</v>
      </c>
      <c r="AD84" s="18">
        <f t="shared" si="21"/>
        <v>3131.6086956521731</v>
      </c>
      <c r="AE84" s="18">
        <f t="shared" si="21"/>
        <v>3112.6521739130426</v>
      </c>
      <c r="AF84" s="18">
        <f t="shared" si="21"/>
        <v>3093.6956521739121</v>
      </c>
      <c r="AG84" s="18">
        <f t="shared" si="21"/>
        <v>3074.7391304347816</v>
      </c>
      <c r="AH84" s="18">
        <f t="shared" si="21"/>
        <v>3055.7826086956511</v>
      </c>
      <c r="AI84" s="18">
        <f t="shared" si="21"/>
        <v>3036.8260869565206</v>
      </c>
      <c r="AJ84" s="18">
        <f t="shared" si="21"/>
        <v>3017.8695652173901</v>
      </c>
      <c r="AK84" s="18">
        <f t="shared" si="21"/>
        <v>2998.9130434782596</v>
      </c>
      <c r="AL84" s="18">
        <f t="shared" si="21"/>
        <v>2979.9565217391291</v>
      </c>
      <c r="AM84" s="18">
        <f>F83</f>
        <v>2961</v>
      </c>
    </row>
    <row r="88" spans="1:39" x14ac:dyDescent="0.25">
      <c r="E88" s="21" t="str">
        <f>E$32</f>
        <v>Build - Total Distance</v>
      </c>
      <c r="F88" s="21">
        <f t="shared" ref="F88:AM88" si="22">F$32</f>
        <v>0</v>
      </c>
      <c r="G88" s="21" t="str">
        <f t="shared" si="22"/>
        <v>Miles</v>
      </c>
      <c r="H88" s="21">
        <f t="shared" si="22"/>
        <v>1135139.9999999995</v>
      </c>
      <c r="I88" s="21">
        <f t="shared" si="22"/>
        <v>0</v>
      </c>
      <c r="J88" s="21">
        <f t="shared" si="22"/>
        <v>0</v>
      </c>
      <c r="K88" s="21">
        <f t="shared" si="22"/>
        <v>0</v>
      </c>
      <c r="L88" s="21">
        <f t="shared" si="22"/>
        <v>0</v>
      </c>
      <c r="M88" s="21">
        <f t="shared" si="22"/>
        <v>0</v>
      </c>
      <c r="N88" s="21">
        <f t="shared" si="22"/>
        <v>0</v>
      </c>
      <c r="O88" s="21">
        <f t="shared" si="22"/>
        <v>0</v>
      </c>
      <c r="P88" s="21">
        <f t="shared" si="22"/>
        <v>46823</v>
      </c>
      <c r="Q88" s="21">
        <f t="shared" si="22"/>
        <v>46864.260869565216</v>
      </c>
      <c r="R88" s="21">
        <f t="shared" si="22"/>
        <v>46905.521739130432</v>
      </c>
      <c r="S88" s="21">
        <f t="shared" si="22"/>
        <v>46946.782608695648</v>
      </c>
      <c r="T88" s="21">
        <f t="shared" si="22"/>
        <v>46988.043478260865</v>
      </c>
      <c r="U88" s="21">
        <f t="shared" si="22"/>
        <v>47029.304347826081</v>
      </c>
      <c r="V88" s="21">
        <f t="shared" si="22"/>
        <v>47070.565217391297</v>
      </c>
      <c r="W88" s="21">
        <f t="shared" si="22"/>
        <v>47111.826086956513</v>
      </c>
      <c r="X88" s="21">
        <f t="shared" si="22"/>
        <v>47153.086956521729</v>
      </c>
      <c r="Y88" s="21">
        <f t="shared" si="22"/>
        <v>47194.347826086945</v>
      </c>
      <c r="Z88" s="21">
        <f t="shared" si="22"/>
        <v>47235.608695652161</v>
      </c>
      <c r="AA88" s="21">
        <f t="shared" si="22"/>
        <v>47276.869565217377</v>
      </c>
      <c r="AB88" s="21">
        <f t="shared" si="22"/>
        <v>47318.130434782594</v>
      </c>
      <c r="AC88" s="21">
        <f t="shared" si="22"/>
        <v>47359.39130434781</v>
      </c>
      <c r="AD88" s="21">
        <f t="shared" si="22"/>
        <v>47400.652173913026</v>
      </c>
      <c r="AE88" s="21">
        <f t="shared" si="22"/>
        <v>47441.913043478242</v>
      </c>
      <c r="AF88" s="21">
        <f t="shared" si="22"/>
        <v>47483.173913043458</v>
      </c>
      <c r="AG88" s="21">
        <f t="shared" si="22"/>
        <v>47524.434782608674</v>
      </c>
      <c r="AH88" s="21">
        <f t="shared" si="22"/>
        <v>47565.69565217389</v>
      </c>
      <c r="AI88" s="21">
        <f t="shared" si="22"/>
        <v>47606.956521739106</v>
      </c>
      <c r="AJ88" s="21">
        <f t="shared" si="22"/>
        <v>47648.217391304323</v>
      </c>
      <c r="AK88" s="21">
        <f t="shared" si="22"/>
        <v>47689.478260869539</v>
      </c>
      <c r="AL88" s="21">
        <f t="shared" si="22"/>
        <v>47730.739130434755</v>
      </c>
      <c r="AM88" s="21">
        <f t="shared" si="22"/>
        <v>47772</v>
      </c>
    </row>
    <row r="89" spans="1:39" x14ac:dyDescent="0.25">
      <c r="E89" s="21" t="str">
        <f>E$58</f>
        <v>Build - Total Travel Time</v>
      </c>
      <c r="F89" s="21">
        <f t="shared" ref="F89:AM89" si="23">F$58</f>
        <v>0</v>
      </c>
      <c r="G89" s="21" t="str">
        <f t="shared" si="23"/>
        <v>hrs</v>
      </c>
      <c r="H89" s="21">
        <f t="shared" si="23"/>
        <v>114120.00000000006</v>
      </c>
      <c r="I89" s="21">
        <f t="shared" si="23"/>
        <v>0</v>
      </c>
      <c r="J89" s="21">
        <f t="shared" si="23"/>
        <v>0</v>
      </c>
      <c r="K89" s="21">
        <f t="shared" si="23"/>
        <v>0</v>
      </c>
      <c r="L89" s="21">
        <f t="shared" si="23"/>
        <v>0</v>
      </c>
      <c r="M89" s="21">
        <f t="shared" si="23"/>
        <v>0</v>
      </c>
      <c r="N89" s="21">
        <f t="shared" si="23"/>
        <v>0</v>
      </c>
      <c r="O89" s="21">
        <f t="shared" si="23"/>
        <v>0</v>
      </c>
      <c r="P89" s="21">
        <f t="shared" si="23"/>
        <v>4956</v>
      </c>
      <c r="Q89" s="21">
        <f t="shared" si="23"/>
        <v>4938.521739130435</v>
      </c>
      <c r="R89" s="21">
        <f t="shared" si="23"/>
        <v>4921.04347826087</v>
      </c>
      <c r="S89" s="21">
        <f t="shared" si="23"/>
        <v>4903.5652173913049</v>
      </c>
      <c r="T89" s="21">
        <f t="shared" si="23"/>
        <v>4886.0869565217399</v>
      </c>
      <c r="U89" s="21">
        <f t="shared" si="23"/>
        <v>4868.6086956521749</v>
      </c>
      <c r="V89" s="21">
        <f t="shared" si="23"/>
        <v>4851.1304347826099</v>
      </c>
      <c r="W89" s="21">
        <f t="shared" si="23"/>
        <v>4833.6521739130449</v>
      </c>
      <c r="X89" s="21">
        <f t="shared" si="23"/>
        <v>4816.1739130434798</v>
      </c>
      <c r="Y89" s="21">
        <f t="shared" si="23"/>
        <v>4798.6956521739148</v>
      </c>
      <c r="Z89" s="21">
        <f t="shared" si="23"/>
        <v>4781.2173913043498</v>
      </c>
      <c r="AA89" s="21">
        <f t="shared" si="23"/>
        <v>4763.7391304347848</v>
      </c>
      <c r="AB89" s="21">
        <f t="shared" si="23"/>
        <v>4746.2608695652198</v>
      </c>
      <c r="AC89" s="21">
        <f t="shared" si="23"/>
        <v>4728.7826086956547</v>
      </c>
      <c r="AD89" s="21">
        <f t="shared" si="23"/>
        <v>4711.3043478260897</v>
      </c>
      <c r="AE89" s="21">
        <f t="shared" si="23"/>
        <v>4693.8260869565247</v>
      </c>
      <c r="AF89" s="21">
        <f t="shared" si="23"/>
        <v>4676.3478260869597</v>
      </c>
      <c r="AG89" s="21">
        <f t="shared" si="23"/>
        <v>4658.8695652173947</v>
      </c>
      <c r="AH89" s="21">
        <f t="shared" si="23"/>
        <v>4641.3913043478296</v>
      </c>
      <c r="AI89" s="21">
        <f t="shared" si="23"/>
        <v>4623.9130434782646</v>
      </c>
      <c r="AJ89" s="21">
        <f t="shared" si="23"/>
        <v>4606.4347826086996</v>
      </c>
      <c r="AK89" s="21">
        <f t="shared" si="23"/>
        <v>4588.9565217391346</v>
      </c>
      <c r="AL89" s="21">
        <f t="shared" si="23"/>
        <v>4571.4782608695696</v>
      </c>
      <c r="AM89" s="21">
        <f t="shared" si="23"/>
        <v>4554</v>
      </c>
    </row>
    <row r="90" spans="1:39" x14ac:dyDescent="0.25">
      <c r="E90" s="4" t="s">
        <v>509</v>
      </c>
      <c r="G90" s="4" t="s">
        <v>510</v>
      </c>
      <c r="P90" s="45">
        <f>P89/P88</f>
        <v>0.10584541785020182</v>
      </c>
      <c r="Q90" s="45">
        <f t="shared" ref="Q90:AM90" si="24">Q89/Q88</f>
        <v>0.10537927297894567</v>
      </c>
      <c r="R90" s="45">
        <f t="shared" si="24"/>
        <v>0.10491394820485585</v>
      </c>
      <c r="S90" s="45">
        <f t="shared" si="24"/>
        <v>0.1044494413656166</v>
      </c>
      <c r="T90" s="45">
        <f t="shared" si="24"/>
        <v>0.10398575030650724</v>
      </c>
      <c r="U90" s="45">
        <f t="shared" si="24"/>
        <v>0.10352287288036879</v>
      </c>
      <c r="V90" s="45">
        <f t="shared" si="24"/>
        <v>0.1030608069475709</v>
      </c>
      <c r="W90" s="45">
        <f t="shared" si="24"/>
        <v>0.10259955037597876</v>
      </c>
      <c r="X90" s="45">
        <f t="shared" si="24"/>
        <v>0.10213910104092043</v>
      </c>
      <c r="Y90" s="45">
        <f t="shared" si="24"/>
        <v>0.10167945682515414</v>
      </c>
      <c r="Z90" s="45">
        <f t="shared" si="24"/>
        <v>0.1012206156188359</v>
      </c>
      <c r="AA90" s="45">
        <f t="shared" si="24"/>
        <v>0.10076257531948712</v>
      </c>
      <c r="AB90" s="45">
        <f t="shared" si="24"/>
        <v>0.10030533383196265</v>
      </c>
      <c r="AC90" s="45">
        <f t="shared" si="24"/>
        <v>9.9848889068418642E-2</v>
      </c>
      <c r="AD90" s="45">
        <f t="shared" si="24"/>
        <v>9.9393238948280935E-2</v>
      </c>
      <c r="AE90" s="45">
        <f t="shared" si="24"/>
        <v>9.8938381398213385E-2</v>
      </c>
      <c r="AF90" s="45">
        <f t="shared" si="24"/>
        <v>9.8484314352086391E-2</v>
      </c>
      <c r="AG90" s="45">
        <f t="shared" si="24"/>
        <v>9.8031035750945628E-2</v>
      </c>
      <c r="AH90" s="45">
        <f t="shared" si="24"/>
        <v>9.7578543542980956E-2</v>
      </c>
      <c r="AI90" s="45">
        <f t="shared" si="24"/>
        <v>9.7126835683495422E-2</v>
      </c>
      <c r="AJ90" s="45">
        <f t="shared" si="24"/>
        <v>9.6675910134874476E-2</v>
      </c>
      <c r="AK90" s="45">
        <f t="shared" si="24"/>
        <v>9.6225764866555333E-2</v>
      </c>
      <c r="AL90" s="45">
        <f t="shared" si="24"/>
        <v>9.5776397854996517E-2</v>
      </c>
      <c r="AM90" s="45">
        <f t="shared" si="24"/>
        <v>9.5327807083647326E-2</v>
      </c>
    </row>
    <row r="93" spans="1:39" x14ac:dyDescent="0.25">
      <c r="E93" s="21" t="str">
        <f>E$32</f>
        <v>Build - Total Distance</v>
      </c>
      <c r="F93" s="21">
        <f t="shared" ref="F93:AM93" si="25">F$32</f>
        <v>0</v>
      </c>
      <c r="G93" s="21" t="str">
        <f t="shared" si="25"/>
        <v>Miles</v>
      </c>
      <c r="H93" s="21">
        <f t="shared" si="25"/>
        <v>1135139.9999999995</v>
      </c>
      <c r="I93" s="21">
        <f t="shared" si="25"/>
        <v>0</v>
      </c>
      <c r="J93" s="21">
        <f t="shared" si="25"/>
        <v>0</v>
      </c>
      <c r="K93" s="21">
        <f t="shared" si="25"/>
        <v>0</v>
      </c>
      <c r="L93" s="21">
        <f t="shared" si="25"/>
        <v>0</v>
      </c>
      <c r="M93" s="21">
        <f t="shared" si="25"/>
        <v>0</v>
      </c>
      <c r="N93" s="21">
        <f t="shared" si="25"/>
        <v>0</v>
      </c>
      <c r="O93" s="21">
        <f t="shared" si="25"/>
        <v>0</v>
      </c>
      <c r="P93" s="21">
        <f t="shared" si="25"/>
        <v>46823</v>
      </c>
      <c r="Q93" s="21">
        <f t="shared" si="25"/>
        <v>46864.260869565216</v>
      </c>
      <c r="R93" s="21">
        <f t="shared" si="25"/>
        <v>46905.521739130432</v>
      </c>
      <c r="S93" s="21">
        <f t="shared" si="25"/>
        <v>46946.782608695648</v>
      </c>
      <c r="T93" s="21">
        <f t="shared" si="25"/>
        <v>46988.043478260865</v>
      </c>
      <c r="U93" s="21">
        <f t="shared" si="25"/>
        <v>47029.304347826081</v>
      </c>
      <c r="V93" s="21">
        <f t="shared" si="25"/>
        <v>47070.565217391297</v>
      </c>
      <c r="W93" s="21">
        <f t="shared" si="25"/>
        <v>47111.826086956513</v>
      </c>
      <c r="X93" s="21">
        <f t="shared" si="25"/>
        <v>47153.086956521729</v>
      </c>
      <c r="Y93" s="21">
        <f t="shared" si="25"/>
        <v>47194.347826086945</v>
      </c>
      <c r="Z93" s="21">
        <f t="shared" si="25"/>
        <v>47235.608695652161</v>
      </c>
      <c r="AA93" s="21">
        <f t="shared" si="25"/>
        <v>47276.869565217377</v>
      </c>
      <c r="AB93" s="21">
        <f t="shared" si="25"/>
        <v>47318.130434782594</v>
      </c>
      <c r="AC93" s="21">
        <f t="shared" si="25"/>
        <v>47359.39130434781</v>
      </c>
      <c r="AD93" s="21">
        <f t="shared" si="25"/>
        <v>47400.652173913026</v>
      </c>
      <c r="AE93" s="21">
        <f t="shared" si="25"/>
        <v>47441.913043478242</v>
      </c>
      <c r="AF93" s="21">
        <f t="shared" si="25"/>
        <v>47483.173913043458</v>
      </c>
      <c r="AG93" s="21">
        <f t="shared" si="25"/>
        <v>47524.434782608674</v>
      </c>
      <c r="AH93" s="21">
        <f t="shared" si="25"/>
        <v>47565.69565217389</v>
      </c>
      <c r="AI93" s="21">
        <f t="shared" si="25"/>
        <v>47606.956521739106</v>
      </c>
      <c r="AJ93" s="21">
        <f t="shared" si="25"/>
        <v>47648.217391304323</v>
      </c>
      <c r="AK93" s="21">
        <f t="shared" si="25"/>
        <v>47689.478260869539</v>
      </c>
      <c r="AL93" s="21">
        <f t="shared" si="25"/>
        <v>47730.739130434755</v>
      </c>
      <c r="AM93" s="21">
        <f t="shared" si="25"/>
        <v>47772</v>
      </c>
    </row>
    <row r="94" spans="1:39" x14ac:dyDescent="0.25">
      <c r="E94" s="18" t="str">
        <f>E$84</f>
        <v>Build - Total Delay Time</v>
      </c>
      <c r="F94" s="18">
        <f t="shared" ref="F94:AM94" si="26">F$84</f>
        <v>0</v>
      </c>
      <c r="G94" s="18" t="str">
        <f t="shared" si="26"/>
        <v>hrs</v>
      </c>
      <c r="H94" s="18">
        <f t="shared" si="26"/>
        <v>76295.999999999985</v>
      </c>
      <c r="I94" s="18">
        <f t="shared" si="26"/>
        <v>0</v>
      </c>
      <c r="J94" s="18">
        <f t="shared" si="26"/>
        <v>0</v>
      </c>
      <c r="K94" s="18">
        <f t="shared" si="26"/>
        <v>0</v>
      </c>
      <c r="L94" s="18">
        <f t="shared" si="26"/>
        <v>0</v>
      </c>
      <c r="M94" s="18">
        <f t="shared" si="26"/>
        <v>0</v>
      </c>
      <c r="N94" s="18">
        <f t="shared" si="26"/>
        <v>0</v>
      </c>
      <c r="O94" s="18">
        <f t="shared" si="26"/>
        <v>0</v>
      </c>
      <c r="P94" s="18">
        <f t="shared" si="26"/>
        <v>3397</v>
      </c>
      <c r="Q94" s="18">
        <f t="shared" si="26"/>
        <v>3378.0434782608695</v>
      </c>
      <c r="R94" s="18">
        <f t="shared" si="26"/>
        <v>3359.086956521739</v>
      </c>
      <c r="S94" s="18">
        <f t="shared" si="26"/>
        <v>3340.1304347826085</v>
      </c>
      <c r="T94" s="18">
        <f t="shared" si="26"/>
        <v>3321.173913043478</v>
      </c>
      <c r="U94" s="18">
        <f t="shared" si="26"/>
        <v>3302.2173913043475</v>
      </c>
      <c r="V94" s="18">
        <f t="shared" si="26"/>
        <v>3283.260869565217</v>
      </c>
      <c r="W94" s="18">
        <f t="shared" si="26"/>
        <v>3264.3043478260865</v>
      </c>
      <c r="X94" s="18">
        <f t="shared" si="26"/>
        <v>3245.347826086956</v>
      </c>
      <c r="Y94" s="18">
        <f t="shared" si="26"/>
        <v>3226.3913043478256</v>
      </c>
      <c r="Z94" s="18">
        <f t="shared" si="26"/>
        <v>3207.4347826086951</v>
      </c>
      <c r="AA94" s="18">
        <f t="shared" si="26"/>
        <v>3188.4782608695646</v>
      </c>
      <c r="AB94" s="18">
        <f t="shared" si="26"/>
        <v>3169.5217391304341</v>
      </c>
      <c r="AC94" s="18">
        <f t="shared" si="26"/>
        <v>3150.5652173913036</v>
      </c>
      <c r="AD94" s="18">
        <f t="shared" si="26"/>
        <v>3131.6086956521731</v>
      </c>
      <c r="AE94" s="18">
        <f t="shared" si="26"/>
        <v>3112.6521739130426</v>
      </c>
      <c r="AF94" s="18">
        <f t="shared" si="26"/>
        <v>3093.6956521739121</v>
      </c>
      <c r="AG94" s="18">
        <f t="shared" si="26"/>
        <v>3074.7391304347816</v>
      </c>
      <c r="AH94" s="18">
        <f t="shared" si="26"/>
        <v>3055.7826086956511</v>
      </c>
      <c r="AI94" s="18">
        <f t="shared" si="26"/>
        <v>3036.8260869565206</v>
      </c>
      <c r="AJ94" s="18">
        <f t="shared" si="26"/>
        <v>3017.8695652173901</v>
      </c>
      <c r="AK94" s="18">
        <f t="shared" si="26"/>
        <v>2998.9130434782596</v>
      </c>
      <c r="AL94" s="18">
        <f t="shared" si="26"/>
        <v>2979.9565217391291</v>
      </c>
      <c r="AM94" s="18">
        <f t="shared" si="26"/>
        <v>2961</v>
      </c>
    </row>
    <row r="95" spans="1:39" x14ac:dyDescent="0.25">
      <c r="E95" s="4" t="s">
        <v>511</v>
      </c>
      <c r="G95" s="4" t="s">
        <v>512</v>
      </c>
      <c r="P95" s="45">
        <f>P94/P93</f>
        <v>7.2549815261730349E-2</v>
      </c>
      <c r="Q95" s="45">
        <f t="shared" ref="Q95:AM95" si="27">Q94/Q93</f>
        <v>7.2081441498945145E-2</v>
      </c>
      <c r="R95" s="45">
        <f t="shared" si="27"/>
        <v>7.1613891754655754E-2</v>
      </c>
      <c r="S95" s="45">
        <f t="shared" si="27"/>
        <v>7.1147163856207216E-2</v>
      </c>
      <c r="T95" s="45">
        <f t="shared" si="27"/>
        <v>7.0681255638575954E-2</v>
      </c>
      <c r="U95" s="45">
        <f t="shared" si="27"/>
        <v>7.0216164944336287E-2</v>
      </c>
      <c r="V95" s="45">
        <f t="shared" si="27"/>
        <v>6.9751889623627064E-2</v>
      </c>
      <c r="W95" s="45">
        <f t="shared" si="27"/>
        <v>6.9288427534118638E-2</v>
      </c>
      <c r="X95" s="45">
        <f t="shared" si="27"/>
        <v>6.8825776540979849E-2</v>
      </c>
      <c r="Y95" s="45">
        <f t="shared" si="27"/>
        <v>6.8363934516845248E-2</v>
      </c>
      <c r="Z95" s="45">
        <f t="shared" si="27"/>
        <v>6.7902899341782508E-2</v>
      </c>
      <c r="AA95" s="45">
        <f t="shared" si="27"/>
        <v>6.7442668903259992E-2</v>
      </c>
      <c r="AB95" s="45">
        <f t="shared" si="27"/>
        <v>6.6983241096114463E-2</v>
      </c>
      <c r="AC95" s="45">
        <f t="shared" si="27"/>
        <v>6.6524613822519021E-2</v>
      </c>
      <c r="AD95" s="45">
        <f t="shared" si="27"/>
        <v>6.6066784991951136E-2</v>
      </c>
      <c r="AE95" s="45">
        <f t="shared" si="27"/>
        <v>6.56097525211609E-2</v>
      </c>
      <c r="AF95" s="45">
        <f t="shared" si="27"/>
        <v>6.515351433413942E-2</v>
      </c>
      <c r="AG95" s="45">
        <f t="shared" si="27"/>
        <v>6.4698068362087427E-2</v>
      </c>
      <c r="AH95" s="45">
        <f t="shared" si="27"/>
        <v>6.4243412543383935E-2</v>
      </c>
      <c r="AI95" s="45">
        <f t="shared" si="27"/>
        <v>6.3789544823555214E-2</v>
      </c>
      <c r="AJ95" s="45">
        <f t="shared" si="27"/>
        <v>6.3336463155243744E-2</v>
      </c>
      <c r="AK95" s="45">
        <f t="shared" si="27"/>
        <v>6.2884165498177533E-2</v>
      </c>
      <c r="AL95" s="45">
        <f t="shared" si="27"/>
        <v>6.2432649819139437E-2</v>
      </c>
      <c r="AM95" s="45">
        <f t="shared" si="27"/>
        <v>6.19819140919367E-2</v>
      </c>
    </row>
    <row r="98" spans="1:39" x14ac:dyDescent="0.25">
      <c r="E98" s="21" t="str">
        <f>E$19</f>
        <v>No-build - Total Distance</v>
      </c>
      <c r="F98" s="21">
        <f t="shared" ref="F98:AM98" si="28">F$19</f>
        <v>0</v>
      </c>
      <c r="G98" s="21" t="str">
        <f t="shared" si="28"/>
        <v>Miles</v>
      </c>
      <c r="H98" s="21">
        <f t="shared" si="28"/>
        <v>982379.99999999988</v>
      </c>
      <c r="I98" s="21">
        <f t="shared" si="28"/>
        <v>0</v>
      </c>
      <c r="J98" s="21">
        <f t="shared" si="28"/>
        <v>0</v>
      </c>
      <c r="K98" s="21">
        <f t="shared" si="28"/>
        <v>0</v>
      </c>
      <c r="L98" s="21">
        <f t="shared" si="28"/>
        <v>0</v>
      </c>
      <c r="M98" s="21">
        <f t="shared" si="28"/>
        <v>0</v>
      </c>
      <c r="N98" s="21">
        <f t="shared" si="28"/>
        <v>0</v>
      </c>
      <c r="O98" s="21">
        <f t="shared" si="28"/>
        <v>0</v>
      </c>
      <c r="P98" s="21">
        <f t="shared" si="28"/>
        <v>44698</v>
      </c>
      <c r="Q98" s="21">
        <f t="shared" si="28"/>
        <v>44370.565217391304</v>
      </c>
      <c r="R98" s="21">
        <f t="shared" si="28"/>
        <v>44043.130434782608</v>
      </c>
      <c r="S98" s="21">
        <f t="shared" si="28"/>
        <v>43715.695652173912</v>
      </c>
      <c r="T98" s="21">
        <f t="shared" si="28"/>
        <v>43388.260869565216</v>
      </c>
      <c r="U98" s="21">
        <f t="shared" si="28"/>
        <v>43060.82608695652</v>
      </c>
      <c r="V98" s="21">
        <f t="shared" si="28"/>
        <v>42733.391304347824</v>
      </c>
      <c r="W98" s="21">
        <f t="shared" si="28"/>
        <v>42405.956521739128</v>
      </c>
      <c r="X98" s="21">
        <f t="shared" si="28"/>
        <v>42078.521739130432</v>
      </c>
      <c r="Y98" s="21">
        <f t="shared" si="28"/>
        <v>41751.086956521736</v>
      </c>
      <c r="Z98" s="21">
        <f t="shared" si="28"/>
        <v>41423.65217391304</v>
      </c>
      <c r="AA98" s="21">
        <f t="shared" si="28"/>
        <v>41096.217391304344</v>
      </c>
      <c r="AB98" s="21">
        <f t="shared" si="28"/>
        <v>40768.782608695648</v>
      </c>
      <c r="AC98" s="21">
        <f t="shared" si="28"/>
        <v>40441.347826086952</v>
      </c>
      <c r="AD98" s="21">
        <f t="shared" si="28"/>
        <v>40113.913043478256</v>
      </c>
      <c r="AE98" s="21">
        <f t="shared" si="28"/>
        <v>39786.47826086956</v>
      </c>
      <c r="AF98" s="21">
        <f t="shared" si="28"/>
        <v>39459.043478260865</v>
      </c>
      <c r="AG98" s="21">
        <f t="shared" si="28"/>
        <v>39131.608695652169</v>
      </c>
      <c r="AH98" s="21">
        <f t="shared" si="28"/>
        <v>38804.173913043473</v>
      </c>
      <c r="AI98" s="21">
        <f t="shared" si="28"/>
        <v>38476.739130434777</v>
      </c>
      <c r="AJ98" s="21">
        <f t="shared" si="28"/>
        <v>38149.304347826081</v>
      </c>
      <c r="AK98" s="21">
        <f t="shared" si="28"/>
        <v>37821.869565217385</v>
      </c>
      <c r="AL98" s="21">
        <f t="shared" si="28"/>
        <v>37494.434782608689</v>
      </c>
      <c r="AM98" s="21">
        <f t="shared" si="28"/>
        <v>37167</v>
      </c>
    </row>
    <row r="99" spans="1:39" x14ac:dyDescent="0.25">
      <c r="E99" s="4" t="str">
        <f>E$90</f>
        <v>Build - Travel Time per Mile</v>
      </c>
      <c r="F99" s="4">
        <f t="shared" ref="F99:AL99" si="29">F$90</f>
        <v>0</v>
      </c>
      <c r="G99" s="4" t="str">
        <f t="shared" si="29"/>
        <v>hrs/mile</v>
      </c>
      <c r="H99" s="4">
        <f t="shared" si="29"/>
        <v>0</v>
      </c>
      <c r="I99" s="4">
        <f t="shared" si="29"/>
        <v>0</v>
      </c>
      <c r="J99" s="4">
        <f t="shared" si="29"/>
        <v>0</v>
      </c>
      <c r="K99" s="4">
        <f t="shared" si="29"/>
        <v>0</v>
      </c>
      <c r="L99" s="4">
        <f t="shared" si="29"/>
        <v>0</v>
      </c>
      <c r="M99" s="4">
        <f t="shared" si="29"/>
        <v>0</v>
      </c>
      <c r="N99" s="4">
        <f t="shared" si="29"/>
        <v>0</v>
      </c>
      <c r="O99" s="4">
        <f t="shared" si="29"/>
        <v>0</v>
      </c>
      <c r="P99" s="4">
        <f t="shared" si="29"/>
        <v>0.10584541785020182</v>
      </c>
      <c r="Q99" s="4">
        <f t="shared" si="29"/>
        <v>0.10537927297894567</v>
      </c>
      <c r="R99" s="4">
        <f t="shared" si="29"/>
        <v>0.10491394820485585</v>
      </c>
      <c r="S99" s="4">
        <f t="shared" si="29"/>
        <v>0.1044494413656166</v>
      </c>
      <c r="T99" s="4">
        <f t="shared" si="29"/>
        <v>0.10398575030650724</v>
      </c>
      <c r="U99" s="4">
        <f t="shared" si="29"/>
        <v>0.10352287288036879</v>
      </c>
      <c r="V99" s="4">
        <f t="shared" si="29"/>
        <v>0.1030608069475709</v>
      </c>
      <c r="W99" s="4">
        <f t="shared" si="29"/>
        <v>0.10259955037597876</v>
      </c>
      <c r="X99" s="4">
        <f t="shared" si="29"/>
        <v>0.10213910104092043</v>
      </c>
      <c r="Y99" s="4">
        <f t="shared" si="29"/>
        <v>0.10167945682515414</v>
      </c>
      <c r="Z99" s="4">
        <f t="shared" si="29"/>
        <v>0.1012206156188359</v>
      </c>
      <c r="AA99" s="4">
        <f t="shared" si="29"/>
        <v>0.10076257531948712</v>
      </c>
      <c r="AB99" s="4">
        <f t="shared" si="29"/>
        <v>0.10030533383196265</v>
      </c>
      <c r="AC99" s="4">
        <f t="shared" si="29"/>
        <v>9.9848889068418642E-2</v>
      </c>
      <c r="AD99" s="4">
        <f t="shared" si="29"/>
        <v>9.9393238948280935E-2</v>
      </c>
      <c r="AE99" s="4">
        <f t="shared" si="29"/>
        <v>9.8938381398213385E-2</v>
      </c>
      <c r="AF99" s="4">
        <f t="shared" si="29"/>
        <v>9.8484314352086391E-2</v>
      </c>
      <c r="AG99" s="4">
        <f t="shared" si="29"/>
        <v>9.8031035750945628E-2</v>
      </c>
      <c r="AH99" s="4">
        <f t="shared" si="29"/>
        <v>9.7578543542980956E-2</v>
      </c>
      <c r="AI99" s="4">
        <f t="shared" si="29"/>
        <v>9.7126835683495422E-2</v>
      </c>
      <c r="AJ99" s="4">
        <f t="shared" si="29"/>
        <v>9.6675910134874476E-2</v>
      </c>
      <c r="AK99" s="4">
        <f t="shared" si="29"/>
        <v>9.6225764866555333E-2</v>
      </c>
      <c r="AL99" s="4">
        <f t="shared" si="29"/>
        <v>9.5776397854996517E-2</v>
      </c>
      <c r="AM99" s="180">
        <f>AM$90</f>
        <v>9.5327807083647326E-2</v>
      </c>
    </row>
    <row r="100" spans="1:39" x14ac:dyDescent="0.25">
      <c r="E100" s="21" t="str">
        <f>E$45</f>
        <v>No-build - Total Travel Time</v>
      </c>
      <c r="F100" s="21">
        <f t="shared" ref="F100:AM100" si="30">F$45</f>
        <v>0</v>
      </c>
      <c r="G100" s="21" t="str">
        <f t="shared" si="30"/>
        <v>hrs</v>
      </c>
      <c r="H100" s="21">
        <f t="shared" si="30"/>
        <v>213983.99999999988</v>
      </c>
      <c r="I100" s="21">
        <f t="shared" si="30"/>
        <v>0</v>
      </c>
      <c r="J100" s="21">
        <f t="shared" si="30"/>
        <v>0</v>
      </c>
      <c r="K100" s="21">
        <f t="shared" si="30"/>
        <v>0</v>
      </c>
      <c r="L100" s="21">
        <f t="shared" si="30"/>
        <v>0</v>
      </c>
      <c r="M100" s="21">
        <f t="shared" si="30"/>
        <v>0</v>
      </c>
      <c r="N100" s="21">
        <f t="shared" si="30"/>
        <v>0</v>
      </c>
      <c r="O100" s="21">
        <f t="shared" si="30"/>
        <v>0</v>
      </c>
      <c r="P100" s="21">
        <f t="shared" si="30"/>
        <v>5313</v>
      </c>
      <c r="Q100" s="21">
        <f t="shared" si="30"/>
        <v>5626.304347826087</v>
      </c>
      <c r="R100" s="21">
        <f t="shared" si="30"/>
        <v>5939.608695652174</v>
      </c>
      <c r="S100" s="21">
        <f t="shared" si="30"/>
        <v>6252.913043478261</v>
      </c>
      <c r="T100" s="21">
        <f t="shared" si="30"/>
        <v>6566.217391304348</v>
      </c>
      <c r="U100" s="21">
        <f t="shared" si="30"/>
        <v>6879.521739130435</v>
      </c>
      <c r="V100" s="21">
        <f t="shared" si="30"/>
        <v>7192.826086956522</v>
      </c>
      <c r="W100" s="21">
        <f t="shared" si="30"/>
        <v>7506.130434782609</v>
      </c>
      <c r="X100" s="21">
        <f t="shared" si="30"/>
        <v>7819.434782608696</v>
      </c>
      <c r="Y100" s="21">
        <f t="shared" si="30"/>
        <v>8132.739130434783</v>
      </c>
      <c r="Z100" s="21">
        <f t="shared" si="30"/>
        <v>8446.04347826087</v>
      </c>
      <c r="AA100" s="21">
        <f t="shared" si="30"/>
        <v>8759.347826086956</v>
      </c>
      <c r="AB100" s="21">
        <f t="shared" si="30"/>
        <v>9072.6521739130421</v>
      </c>
      <c r="AC100" s="21">
        <f t="shared" si="30"/>
        <v>9385.9565217391282</v>
      </c>
      <c r="AD100" s="21">
        <f t="shared" si="30"/>
        <v>9699.2608695652143</v>
      </c>
      <c r="AE100" s="21">
        <f t="shared" si="30"/>
        <v>10012.5652173913</v>
      </c>
      <c r="AF100" s="21">
        <f t="shared" si="30"/>
        <v>10325.869565217386</v>
      </c>
      <c r="AG100" s="21">
        <f t="shared" si="30"/>
        <v>10639.173913043473</v>
      </c>
      <c r="AH100" s="21">
        <f t="shared" si="30"/>
        <v>10952.478260869559</v>
      </c>
      <c r="AI100" s="21">
        <f t="shared" si="30"/>
        <v>11265.782608695645</v>
      </c>
      <c r="AJ100" s="21">
        <f t="shared" si="30"/>
        <v>11579.086956521731</v>
      </c>
      <c r="AK100" s="21">
        <f t="shared" si="30"/>
        <v>11892.391304347817</v>
      </c>
      <c r="AL100" s="21">
        <f t="shared" si="30"/>
        <v>12205.695652173903</v>
      </c>
      <c r="AM100" s="21">
        <f t="shared" si="30"/>
        <v>12519</v>
      </c>
    </row>
    <row r="101" spans="1:39" x14ac:dyDescent="0.25">
      <c r="E101" s="4" t="s">
        <v>513</v>
      </c>
      <c r="G101" s="4" t="s">
        <v>38</v>
      </c>
      <c r="P101" s="5">
        <f>P100-(P98*P99)</f>
        <v>581.92151293167899</v>
      </c>
      <c r="Q101" s="5">
        <f t="shared" ref="Q101:AL101" si="31">Q100-(Q98*Q99)</f>
        <v>950.56644355249682</v>
      </c>
      <c r="R101" s="5">
        <f t="shared" si="31"/>
        <v>1318.8699904376808</v>
      </c>
      <c r="S101" s="5">
        <f t="shared" si="31"/>
        <v>1686.8330536993817</v>
      </c>
      <c r="T101" s="5">
        <f t="shared" si="31"/>
        <v>2054.456530288141</v>
      </c>
      <c r="U101" s="5">
        <f t="shared" si="31"/>
        <v>2421.7413140067665</v>
      </c>
      <c r="V101" s="5">
        <f t="shared" si="31"/>
        <v>2788.6882955241254</v>
      </c>
      <c r="W101" s="5">
        <f t="shared" si="31"/>
        <v>3155.2983623888704</v>
      </c>
      <c r="X101" s="5">
        <f t="shared" si="31"/>
        <v>3521.5723990430861</v>
      </c>
      <c r="Y101" s="5">
        <f t="shared" si="31"/>
        <v>3887.5112868358747</v>
      </c>
      <c r="Z101" s="5">
        <f t="shared" si="31"/>
        <v>4253.115904036862</v>
      </c>
      <c r="AA101" s="5">
        <f t="shared" si="31"/>
        <v>4618.3871258496356</v>
      </c>
      <c r="AB101" s="5">
        <f t="shared" si="31"/>
        <v>4983.3258244251119</v>
      </c>
      <c r="AC101" s="5">
        <f t="shared" si="31"/>
        <v>5347.9328688748392</v>
      </c>
      <c r="AD101" s="5">
        <f t="shared" si="31"/>
        <v>5712.2091252842165</v>
      </c>
      <c r="AE101" s="5">
        <f t="shared" si="31"/>
        <v>6076.1554567256626</v>
      </c>
      <c r="AF101" s="5">
        <f t="shared" si="31"/>
        <v>6439.7727232716989</v>
      </c>
      <c r="AG101" s="5">
        <f t="shared" si="31"/>
        <v>6803.0617820079806</v>
      </c>
      <c r="AH101" s="5">
        <f t="shared" si="31"/>
        <v>7166.0234870462409</v>
      </c>
      <c r="AI101" s="5">
        <f t="shared" si="31"/>
        <v>7528.6586895371875</v>
      </c>
      <c r="AJ101" s="5">
        <f t="shared" si="31"/>
        <v>7890.9682376833207</v>
      </c>
      <c r="AK101" s="5">
        <f t="shared" si="31"/>
        <v>8252.9529767516833</v>
      </c>
      <c r="AL101" s="5">
        <f t="shared" si="31"/>
        <v>8614.6137490865531</v>
      </c>
      <c r="AM101" s="5">
        <f>AM100-(AM98*AM99)</f>
        <v>8975.9513941220794</v>
      </c>
    </row>
    <row r="104" spans="1:39" x14ac:dyDescent="0.25">
      <c r="E104" s="21" t="str">
        <f>E$19</f>
        <v>No-build - Total Distance</v>
      </c>
      <c r="F104" s="21">
        <f t="shared" ref="F104:AM104" si="32">F$19</f>
        <v>0</v>
      </c>
      <c r="G104" s="21" t="str">
        <f t="shared" si="32"/>
        <v>Miles</v>
      </c>
      <c r="H104" s="21">
        <f t="shared" si="32"/>
        <v>982379.99999999988</v>
      </c>
      <c r="I104" s="21">
        <f t="shared" si="32"/>
        <v>0</v>
      </c>
      <c r="J104" s="21">
        <f t="shared" si="32"/>
        <v>0</v>
      </c>
      <c r="K104" s="21">
        <f t="shared" si="32"/>
        <v>0</v>
      </c>
      <c r="L104" s="21">
        <f t="shared" si="32"/>
        <v>0</v>
      </c>
      <c r="M104" s="21">
        <f t="shared" si="32"/>
        <v>0</v>
      </c>
      <c r="N104" s="21">
        <f t="shared" si="32"/>
        <v>0</v>
      </c>
      <c r="O104" s="21">
        <f t="shared" si="32"/>
        <v>0</v>
      </c>
      <c r="P104" s="21">
        <f t="shared" si="32"/>
        <v>44698</v>
      </c>
      <c r="Q104" s="21">
        <f t="shared" si="32"/>
        <v>44370.565217391304</v>
      </c>
      <c r="R104" s="21">
        <f t="shared" si="32"/>
        <v>44043.130434782608</v>
      </c>
      <c r="S104" s="21">
        <f t="shared" si="32"/>
        <v>43715.695652173912</v>
      </c>
      <c r="T104" s="21">
        <f t="shared" si="32"/>
        <v>43388.260869565216</v>
      </c>
      <c r="U104" s="21">
        <f t="shared" si="32"/>
        <v>43060.82608695652</v>
      </c>
      <c r="V104" s="21">
        <f t="shared" si="32"/>
        <v>42733.391304347824</v>
      </c>
      <c r="W104" s="21">
        <f t="shared" si="32"/>
        <v>42405.956521739128</v>
      </c>
      <c r="X104" s="21">
        <f t="shared" si="32"/>
        <v>42078.521739130432</v>
      </c>
      <c r="Y104" s="21">
        <f t="shared" si="32"/>
        <v>41751.086956521736</v>
      </c>
      <c r="Z104" s="21">
        <f t="shared" si="32"/>
        <v>41423.65217391304</v>
      </c>
      <c r="AA104" s="21">
        <f t="shared" si="32"/>
        <v>41096.217391304344</v>
      </c>
      <c r="AB104" s="21">
        <f t="shared" si="32"/>
        <v>40768.782608695648</v>
      </c>
      <c r="AC104" s="21">
        <f t="shared" si="32"/>
        <v>40441.347826086952</v>
      </c>
      <c r="AD104" s="21">
        <f t="shared" si="32"/>
        <v>40113.913043478256</v>
      </c>
      <c r="AE104" s="21">
        <f t="shared" si="32"/>
        <v>39786.47826086956</v>
      </c>
      <c r="AF104" s="21">
        <f t="shared" si="32"/>
        <v>39459.043478260865</v>
      </c>
      <c r="AG104" s="21">
        <f t="shared" si="32"/>
        <v>39131.608695652169</v>
      </c>
      <c r="AH104" s="21">
        <f t="shared" si="32"/>
        <v>38804.173913043473</v>
      </c>
      <c r="AI104" s="21">
        <f t="shared" si="32"/>
        <v>38476.739130434777</v>
      </c>
      <c r="AJ104" s="21">
        <f t="shared" si="32"/>
        <v>38149.304347826081</v>
      </c>
      <c r="AK104" s="21">
        <f t="shared" si="32"/>
        <v>37821.869565217385</v>
      </c>
      <c r="AL104" s="21">
        <f t="shared" si="32"/>
        <v>37494.434782608689</v>
      </c>
      <c r="AM104" s="21">
        <f t="shared" si="32"/>
        <v>37167</v>
      </c>
    </row>
    <row r="105" spans="1:39" x14ac:dyDescent="0.25">
      <c r="E105" s="4" t="str">
        <f>E$95</f>
        <v>Build - Delay Per Mile</v>
      </c>
      <c r="F105" s="4">
        <f t="shared" ref="F105:AM105" si="33">F$95</f>
        <v>0</v>
      </c>
      <c r="G105" s="4" t="str">
        <f t="shared" si="33"/>
        <v>hrs/miles</v>
      </c>
      <c r="H105" s="4">
        <f t="shared" si="33"/>
        <v>0</v>
      </c>
      <c r="I105" s="4">
        <f t="shared" si="33"/>
        <v>0</v>
      </c>
      <c r="J105" s="4">
        <f t="shared" si="33"/>
        <v>0</v>
      </c>
      <c r="K105" s="4">
        <f t="shared" si="33"/>
        <v>0</v>
      </c>
      <c r="L105" s="4">
        <f t="shared" si="33"/>
        <v>0</v>
      </c>
      <c r="M105" s="4">
        <f t="shared" si="33"/>
        <v>0</v>
      </c>
      <c r="N105" s="4">
        <f t="shared" si="33"/>
        <v>0</v>
      </c>
      <c r="O105" s="4">
        <f t="shared" si="33"/>
        <v>0</v>
      </c>
      <c r="P105" s="4">
        <f t="shared" si="33"/>
        <v>7.2549815261730349E-2</v>
      </c>
      <c r="Q105" s="4">
        <f t="shared" si="33"/>
        <v>7.2081441498945145E-2</v>
      </c>
      <c r="R105" s="4">
        <f t="shared" si="33"/>
        <v>7.1613891754655754E-2</v>
      </c>
      <c r="S105" s="4">
        <f t="shared" si="33"/>
        <v>7.1147163856207216E-2</v>
      </c>
      <c r="T105" s="4">
        <f t="shared" si="33"/>
        <v>7.0681255638575954E-2</v>
      </c>
      <c r="U105" s="4">
        <f t="shared" si="33"/>
        <v>7.0216164944336287E-2</v>
      </c>
      <c r="V105" s="4">
        <f t="shared" si="33"/>
        <v>6.9751889623627064E-2</v>
      </c>
      <c r="W105" s="4">
        <f t="shared" si="33"/>
        <v>6.9288427534118638E-2</v>
      </c>
      <c r="X105" s="4">
        <f t="shared" si="33"/>
        <v>6.8825776540979849E-2</v>
      </c>
      <c r="Y105" s="4">
        <f t="shared" si="33"/>
        <v>6.8363934516845248E-2</v>
      </c>
      <c r="Z105" s="4">
        <f t="shared" si="33"/>
        <v>6.7902899341782508E-2</v>
      </c>
      <c r="AA105" s="4">
        <f t="shared" si="33"/>
        <v>6.7442668903259992E-2</v>
      </c>
      <c r="AB105" s="4">
        <f t="shared" si="33"/>
        <v>6.6983241096114463E-2</v>
      </c>
      <c r="AC105" s="4">
        <f t="shared" si="33"/>
        <v>6.6524613822519021E-2</v>
      </c>
      <c r="AD105" s="4">
        <f t="shared" si="33"/>
        <v>6.6066784991951136E-2</v>
      </c>
      <c r="AE105" s="4">
        <f t="shared" si="33"/>
        <v>6.56097525211609E-2</v>
      </c>
      <c r="AF105" s="4">
        <f t="shared" si="33"/>
        <v>6.515351433413942E-2</v>
      </c>
      <c r="AG105" s="4">
        <f t="shared" si="33"/>
        <v>6.4698068362087427E-2</v>
      </c>
      <c r="AH105" s="4">
        <f t="shared" si="33"/>
        <v>6.4243412543383935E-2</v>
      </c>
      <c r="AI105" s="4">
        <f t="shared" si="33"/>
        <v>6.3789544823555214E-2</v>
      </c>
      <c r="AJ105" s="4">
        <f t="shared" si="33"/>
        <v>6.3336463155243744E-2</v>
      </c>
      <c r="AK105" s="4">
        <f t="shared" si="33"/>
        <v>6.2884165498177533E-2</v>
      </c>
      <c r="AL105" s="4">
        <f t="shared" si="33"/>
        <v>6.2432649819139437E-2</v>
      </c>
      <c r="AM105" s="4">
        <f t="shared" si="33"/>
        <v>6.19819140919367E-2</v>
      </c>
    </row>
    <row r="106" spans="1:39" x14ac:dyDescent="0.25">
      <c r="E106" s="21" t="str">
        <f>E$71</f>
        <v>No-build - Total Delay Time</v>
      </c>
      <c r="F106" s="21">
        <f t="shared" ref="F106:AM106" si="34">F$71</f>
        <v>0</v>
      </c>
      <c r="G106" s="21" t="str">
        <f t="shared" si="34"/>
        <v>hrs</v>
      </c>
      <c r="H106" s="21">
        <f t="shared" si="34"/>
        <v>181620.00000000006</v>
      </c>
      <c r="I106" s="21">
        <f t="shared" si="34"/>
        <v>0</v>
      </c>
      <c r="J106" s="21">
        <f t="shared" si="34"/>
        <v>0</v>
      </c>
      <c r="K106" s="21">
        <f t="shared" si="34"/>
        <v>0</v>
      </c>
      <c r="L106" s="21">
        <f t="shared" si="34"/>
        <v>0</v>
      </c>
      <c r="M106" s="21">
        <f t="shared" si="34"/>
        <v>0</v>
      </c>
      <c r="N106" s="21">
        <f t="shared" si="34"/>
        <v>0</v>
      </c>
      <c r="O106" s="21">
        <f t="shared" si="34"/>
        <v>0</v>
      </c>
      <c r="P106" s="21">
        <f t="shared" si="34"/>
        <v>3833</v>
      </c>
      <c r="Q106" s="21">
        <f t="shared" si="34"/>
        <v>4157.739130434783</v>
      </c>
      <c r="R106" s="21">
        <f t="shared" si="34"/>
        <v>4482.4782608695659</v>
      </c>
      <c r="S106" s="21">
        <f t="shared" si="34"/>
        <v>4807.2173913043489</v>
      </c>
      <c r="T106" s="21">
        <f t="shared" si="34"/>
        <v>5131.9565217391319</v>
      </c>
      <c r="U106" s="21">
        <f t="shared" si="34"/>
        <v>5456.6956521739148</v>
      </c>
      <c r="V106" s="21">
        <f t="shared" si="34"/>
        <v>5781.4347826086978</v>
      </c>
      <c r="W106" s="21">
        <f t="shared" si="34"/>
        <v>6106.1739130434808</v>
      </c>
      <c r="X106" s="21">
        <f t="shared" si="34"/>
        <v>6430.9130434782637</v>
      </c>
      <c r="Y106" s="21">
        <f t="shared" si="34"/>
        <v>6755.6521739130467</v>
      </c>
      <c r="Z106" s="21">
        <f t="shared" si="34"/>
        <v>7080.3913043478296</v>
      </c>
      <c r="AA106" s="21">
        <f t="shared" si="34"/>
        <v>7405.1304347826126</v>
      </c>
      <c r="AB106" s="21">
        <f t="shared" si="34"/>
        <v>7729.8695652173956</v>
      </c>
      <c r="AC106" s="21">
        <f t="shared" si="34"/>
        <v>8054.6086956521785</v>
      </c>
      <c r="AD106" s="21">
        <f t="shared" si="34"/>
        <v>8379.3478260869615</v>
      </c>
      <c r="AE106" s="21">
        <f t="shared" si="34"/>
        <v>8704.0869565217436</v>
      </c>
      <c r="AF106" s="21">
        <f t="shared" si="34"/>
        <v>9028.8260869565256</v>
      </c>
      <c r="AG106" s="21">
        <f t="shared" si="34"/>
        <v>9353.5652173913077</v>
      </c>
      <c r="AH106" s="21">
        <f t="shared" si="34"/>
        <v>9678.3043478260897</v>
      </c>
      <c r="AI106" s="21">
        <f t="shared" si="34"/>
        <v>10003.043478260872</v>
      </c>
      <c r="AJ106" s="21">
        <f t="shared" si="34"/>
        <v>10327.782608695654</v>
      </c>
      <c r="AK106" s="21">
        <f t="shared" si="34"/>
        <v>10652.521739130436</v>
      </c>
      <c r="AL106" s="21">
        <f t="shared" si="34"/>
        <v>10977.260869565218</v>
      </c>
      <c r="AM106" s="21">
        <f t="shared" si="34"/>
        <v>11302</v>
      </c>
    </row>
    <row r="107" spans="1:39" x14ac:dyDescent="0.25">
      <c r="E107" s="4" t="s">
        <v>514</v>
      </c>
      <c r="P107" s="5">
        <f>P106-(P104*P105)</f>
        <v>590.1683574311769</v>
      </c>
      <c r="Q107" s="5">
        <f t="shared" ref="Q107:AM107" si="35">Q106-(Q104*Q105)</f>
        <v>959.44482944226138</v>
      </c>
      <c r="R107" s="5">
        <f t="shared" si="35"/>
        <v>1328.3782853768598</v>
      </c>
      <c r="S107" s="5">
        <f t="shared" si="35"/>
        <v>1696.969629651046</v>
      </c>
      <c r="T107" s="5">
        <f t="shared" si="35"/>
        <v>2065.2197635041712</v>
      </c>
      <c r="U107" s="5">
        <f t="shared" si="35"/>
        <v>2433.1295850127967</v>
      </c>
      <c r="V107" s="5">
        <f t="shared" si="35"/>
        <v>2800.6999891045639</v>
      </c>
      <c r="W107" s="5">
        <f t="shared" si="35"/>
        <v>3167.9318675719737</v>
      </c>
      <c r="X107" s="5">
        <f t="shared" si="35"/>
        <v>3534.8261090861097</v>
      </c>
      <c r="Y107" s="5">
        <f t="shared" si="35"/>
        <v>3901.3835992102831</v>
      </c>
      <c r="Z107" s="5">
        <f t="shared" si="35"/>
        <v>4267.6052204136022</v>
      </c>
      <c r="AA107" s="5">
        <f t="shared" si="35"/>
        <v>4633.4918520844785</v>
      </c>
      <c r="AB107" s="5">
        <f t="shared" si="35"/>
        <v>4999.0443705440566</v>
      </c>
      <c r="AC107" s="5">
        <f t="shared" si="35"/>
        <v>5364.2636490595751</v>
      </c>
      <c r="AD107" s="5">
        <f t="shared" si="35"/>
        <v>5729.1505578576598</v>
      </c>
      <c r="AE107" s="5">
        <f t="shared" si="35"/>
        <v>6093.7059641375436</v>
      </c>
      <c r="AF107" s="5">
        <f t="shared" si="35"/>
        <v>6457.9307320842254</v>
      </c>
      <c r="AG107" s="5">
        <f t="shared" si="35"/>
        <v>6821.8257228815492</v>
      </c>
      <c r="AH107" s="5">
        <f t="shared" si="35"/>
        <v>7185.3917947252212</v>
      </c>
      <c r="AI107" s="5">
        <f t="shared" si="35"/>
        <v>7548.6298028357614</v>
      </c>
      <c r="AJ107" s="5">
        <f t="shared" si="35"/>
        <v>7911.5405994713874</v>
      </c>
      <c r="AK107" s="5">
        <f t="shared" si="35"/>
        <v>8274.1250339408216</v>
      </c>
      <c r="AL107" s="5">
        <f t="shared" si="35"/>
        <v>8636.3839526160482</v>
      </c>
      <c r="AM107" s="5">
        <f t="shared" si="35"/>
        <v>8998.3181989449877</v>
      </c>
    </row>
    <row r="110" spans="1:39" x14ac:dyDescent="0.25">
      <c r="E110" s="4" t="s">
        <v>515</v>
      </c>
      <c r="F110" s="249">
        <v>2.1000000000000001E-2</v>
      </c>
      <c r="G110" s="4" t="s">
        <v>70</v>
      </c>
    </row>
    <row r="111" spans="1:39" s="248" customFormat="1" x14ac:dyDescent="0.25">
      <c r="A111" s="246"/>
      <c r="B111" s="246"/>
      <c r="C111" s="247"/>
      <c r="D111" s="66"/>
      <c r="E111" s="66" t="str">
        <f>E$101</f>
        <v>Daily Travel Time Saving</v>
      </c>
      <c r="F111" s="66">
        <f t="shared" ref="F111:AM111" si="36">F$101</f>
        <v>0</v>
      </c>
      <c r="G111" s="66" t="str">
        <f t="shared" si="36"/>
        <v>hrs</v>
      </c>
      <c r="H111" s="66">
        <f t="shared" si="36"/>
        <v>0</v>
      </c>
      <c r="I111" s="66">
        <f t="shared" si="36"/>
        <v>0</v>
      </c>
      <c r="J111" s="66">
        <f t="shared" si="36"/>
        <v>0</v>
      </c>
      <c r="K111" s="66">
        <f t="shared" si="36"/>
        <v>0</v>
      </c>
      <c r="L111" s="66">
        <f t="shared" si="36"/>
        <v>0</v>
      </c>
      <c r="M111" s="66">
        <f t="shared" si="36"/>
        <v>0</v>
      </c>
      <c r="N111" s="66">
        <f t="shared" si="36"/>
        <v>0</v>
      </c>
      <c r="O111" s="66">
        <f t="shared" si="36"/>
        <v>0</v>
      </c>
      <c r="P111" s="66">
        <f t="shared" si="36"/>
        <v>581.92151293167899</v>
      </c>
      <c r="Q111" s="66">
        <f t="shared" si="36"/>
        <v>950.56644355249682</v>
      </c>
      <c r="R111" s="66">
        <f t="shared" si="36"/>
        <v>1318.8699904376808</v>
      </c>
      <c r="S111" s="66">
        <f t="shared" si="36"/>
        <v>1686.8330536993817</v>
      </c>
      <c r="T111" s="66">
        <f t="shared" si="36"/>
        <v>2054.456530288141</v>
      </c>
      <c r="U111" s="66">
        <f t="shared" si="36"/>
        <v>2421.7413140067665</v>
      </c>
      <c r="V111" s="66">
        <f t="shared" si="36"/>
        <v>2788.6882955241254</v>
      </c>
      <c r="W111" s="66">
        <f t="shared" si="36"/>
        <v>3155.2983623888704</v>
      </c>
      <c r="X111" s="66">
        <f t="shared" si="36"/>
        <v>3521.5723990430861</v>
      </c>
      <c r="Y111" s="66">
        <f t="shared" si="36"/>
        <v>3887.5112868358747</v>
      </c>
      <c r="Z111" s="66">
        <f t="shared" si="36"/>
        <v>4253.115904036862</v>
      </c>
      <c r="AA111" s="66">
        <f t="shared" si="36"/>
        <v>4618.3871258496356</v>
      </c>
      <c r="AB111" s="66">
        <f t="shared" si="36"/>
        <v>4983.3258244251119</v>
      </c>
      <c r="AC111" s="66">
        <f t="shared" si="36"/>
        <v>5347.9328688748392</v>
      </c>
      <c r="AD111" s="66">
        <f t="shared" si="36"/>
        <v>5712.2091252842165</v>
      </c>
      <c r="AE111" s="66">
        <f t="shared" si="36"/>
        <v>6076.1554567256626</v>
      </c>
      <c r="AF111" s="66">
        <f t="shared" si="36"/>
        <v>6439.7727232716989</v>
      </c>
      <c r="AG111" s="66">
        <f t="shared" si="36"/>
        <v>6803.0617820079806</v>
      </c>
      <c r="AH111" s="66">
        <f t="shared" si="36"/>
        <v>7166.0234870462409</v>
      </c>
      <c r="AI111" s="66">
        <f t="shared" si="36"/>
        <v>7528.6586895371875</v>
      </c>
      <c r="AJ111" s="66">
        <f t="shared" si="36"/>
        <v>7890.9682376833207</v>
      </c>
      <c r="AK111" s="66">
        <f t="shared" si="36"/>
        <v>8252.9529767516833</v>
      </c>
      <c r="AL111" s="66">
        <f t="shared" si="36"/>
        <v>8614.6137490865531</v>
      </c>
      <c r="AM111" s="66">
        <f t="shared" si="36"/>
        <v>8975.9513941220794</v>
      </c>
    </row>
    <row r="112" spans="1:39" s="113" customFormat="1" x14ac:dyDescent="0.25">
      <c r="A112" s="84"/>
      <c r="B112" s="84"/>
      <c r="C112" s="85"/>
      <c r="D112" s="70"/>
      <c r="E112" s="70" t="s">
        <v>516</v>
      </c>
      <c r="F112" s="70">
        <v>0</v>
      </c>
      <c r="G112" s="70" t="s">
        <v>38</v>
      </c>
      <c r="H112" s="70"/>
      <c r="I112" s="70"/>
      <c r="J112" s="71">
        <f>J111*$F110</f>
        <v>0</v>
      </c>
      <c r="K112" s="71">
        <f t="shared" ref="K112:AM112" si="37">K111*$F110</f>
        <v>0</v>
      </c>
      <c r="L112" s="71">
        <f t="shared" si="37"/>
        <v>0</v>
      </c>
      <c r="M112" s="71">
        <f t="shared" si="37"/>
        <v>0</v>
      </c>
      <c r="N112" s="71">
        <f t="shared" si="37"/>
        <v>0</v>
      </c>
      <c r="O112" s="71">
        <f t="shared" si="37"/>
        <v>0</v>
      </c>
      <c r="P112" s="71">
        <f t="shared" si="37"/>
        <v>12.220351771565259</v>
      </c>
      <c r="Q112" s="71">
        <f t="shared" si="37"/>
        <v>19.961895314602433</v>
      </c>
      <c r="R112" s="71">
        <f t="shared" si="37"/>
        <v>27.696269799191299</v>
      </c>
      <c r="S112" s="71">
        <f t="shared" si="37"/>
        <v>35.423494127687015</v>
      </c>
      <c r="T112" s="71">
        <f t="shared" si="37"/>
        <v>43.143587136050968</v>
      </c>
      <c r="U112" s="71">
        <f t="shared" si="37"/>
        <v>50.856567594142099</v>
      </c>
      <c r="V112" s="71">
        <f t="shared" si="37"/>
        <v>58.562454206006635</v>
      </c>
      <c r="W112" s="71">
        <f t="shared" si="37"/>
        <v>66.261265610166276</v>
      </c>
      <c r="X112" s="71">
        <f t="shared" si="37"/>
        <v>73.953020379904814</v>
      </c>
      <c r="Y112" s="71">
        <f t="shared" si="37"/>
        <v>81.63773702355337</v>
      </c>
      <c r="Z112" s="71">
        <f t="shared" si="37"/>
        <v>89.315433984774103</v>
      </c>
      <c r="AA112" s="71">
        <f t="shared" si="37"/>
        <v>96.986129642842357</v>
      </c>
      <c r="AB112" s="71">
        <f t="shared" si="37"/>
        <v>104.64984231292736</v>
      </c>
      <c r="AC112" s="71">
        <f t="shared" si="37"/>
        <v>112.30659024637163</v>
      </c>
      <c r="AD112" s="71">
        <f t="shared" si="37"/>
        <v>119.95639163096855</v>
      </c>
      <c r="AE112" s="71">
        <f t="shared" si="37"/>
        <v>127.59926459123892</v>
      </c>
      <c r="AF112" s="71">
        <f t="shared" si="37"/>
        <v>135.23522718870569</v>
      </c>
      <c r="AG112" s="71">
        <f t="shared" si="37"/>
        <v>142.8642974221676</v>
      </c>
      <c r="AH112" s="71">
        <f t="shared" si="37"/>
        <v>150.48649322797107</v>
      </c>
      <c r="AI112" s="71">
        <f t="shared" si="37"/>
        <v>158.10183248028093</v>
      </c>
      <c r="AJ112" s="71">
        <f t="shared" si="37"/>
        <v>165.71033299134976</v>
      </c>
      <c r="AK112" s="71">
        <f t="shared" si="37"/>
        <v>173.31201251178535</v>
      </c>
      <c r="AL112" s="71">
        <f t="shared" si="37"/>
        <v>180.90688873081763</v>
      </c>
      <c r="AM112" s="71">
        <f t="shared" si="37"/>
        <v>188.49497927656367</v>
      </c>
    </row>
    <row r="113" spans="1:39" s="113" customFormat="1" x14ac:dyDescent="0.25">
      <c r="A113" s="84"/>
      <c r="B113" s="84"/>
      <c r="C113" s="85"/>
      <c r="D113" s="70"/>
      <c r="E113" s="70" t="s">
        <v>517</v>
      </c>
      <c r="F113" s="70">
        <v>0</v>
      </c>
      <c r="G113" s="70" t="s">
        <v>38</v>
      </c>
      <c r="H113" s="70"/>
      <c r="I113" s="70"/>
      <c r="J113" s="71">
        <f>J111*(1-$F110)</f>
        <v>0</v>
      </c>
      <c r="K113" s="71">
        <f t="shared" ref="K113:AM113" si="38">K111*(1-$F110)</f>
        <v>0</v>
      </c>
      <c r="L113" s="71">
        <f t="shared" si="38"/>
        <v>0</v>
      </c>
      <c r="M113" s="71">
        <f t="shared" si="38"/>
        <v>0</v>
      </c>
      <c r="N113" s="71">
        <f t="shared" si="38"/>
        <v>0</v>
      </c>
      <c r="O113" s="71">
        <f t="shared" si="38"/>
        <v>0</v>
      </c>
      <c r="P113" s="71">
        <f t="shared" si="38"/>
        <v>569.70116116011377</v>
      </c>
      <c r="Q113" s="71">
        <f t="shared" si="38"/>
        <v>930.60454823789439</v>
      </c>
      <c r="R113" s="71">
        <f t="shared" si="38"/>
        <v>1291.1737206384896</v>
      </c>
      <c r="S113" s="71">
        <f t="shared" si="38"/>
        <v>1651.4095595716947</v>
      </c>
      <c r="T113" s="71">
        <f t="shared" si="38"/>
        <v>2011.3129431520899</v>
      </c>
      <c r="U113" s="71">
        <f t="shared" si="38"/>
        <v>2370.8847464126243</v>
      </c>
      <c r="V113" s="71">
        <f t="shared" si="38"/>
        <v>2730.1258413181185</v>
      </c>
      <c r="W113" s="71">
        <f t="shared" si="38"/>
        <v>3089.0370967787039</v>
      </c>
      <c r="X113" s="71">
        <f t="shared" si="38"/>
        <v>3447.6193786631811</v>
      </c>
      <c r="Y113" s="71">
        <f t="shared" si="38"/>
        <v>3805.873549812321</v>
      </c>
      <c r="Z113" s="71">
        <f t="shared" si="38"/>
        <v>4163.8004700520878</v>
      </c>
      <c r="AA113" s="71">
        <f t="shared" si="38"/>
        <v>4521.400996206793</v>
      </c>
      <c r="AB113" s="71">
        <f t="shared" si="38"/>
        <v>4878.6759821121841</v>
      </c>
      <c r="AC113" s="71">
        <f t="shared" si="38"/>
        <v>5235.6262786284678</v>
      </c>
      <c r="AD113" s="71">
        <f t="shared" si="38"/>
        <v>5592.2527336532476</v>
      </c>
      <c r="AE113" s="71">
        <f t="shared" si="38"/>
        <v>5948.5561921344233</v>
      </c>
      <c r="AF113" s="71">
        <f t="shared" si="38"/>
        <v>6304.5374960829931</v>
      </c>
      <c r="AG113" s="71">
        <f t="shared" si="38"/>
        <v>6660.1974845858131</v>
      </c>
      <c r="AH113" s="71">
        <f t="shared" si="38"/>
        <v>7015.5369938182694</v>
      </c>
      <c r="AI113" s="71">
        <f t="shared" si="38"/>
        <v>7370.5568570569067</v>
      </c>
      <c r="AJ113" s="71">
        <f t="shared" si="38"/>
        <v>7725.2579046919709</v>
      </c>
      <c r="AK113" s="71">
        <f t="shared" si="38"/>
        <v>8079.6409642398976</v>
      </c>
      <c r="AL113" s="71">
        <f t="shared" si="38"/>
        <v>8433.7068603557345</v>
      </c>
      <c r="AM113" s="71">
        <f t="shared" si="38"/>
        <v>8787.4564148455156</v>
      </c>
    </row>
    <row r="116" spans="1:39" x14ac:dyDescent="0.25">
      <c r="E116" s="4" t="s">
        <v>515</v>
      </c>
      <c r="F116" s="249">
        <v>2.1000000000000001E-2</v>
      </c>
      <c r="G116" s="4" t="s">
        <v>70</v>
      </c>
    </row>
    <row r="117" spans="1:39" x14ac:dyDescent="0.25">
      <c r="E117" s="66" t="str">
        <f>E$107</f>
        <v>Daily Delay Time Saving</v>
      </c>
      <c r="F117" s="66">
        <f t="shared" ref="F117:AM117" si="39">F$107</f>
        <v>0</v>
      </c>
      <c r="G117" s="66">
        <f t="shared" si="39"/>
        <v>0</v>
      </c>
      <c r="H117" s="66">
        <f t="shared" si="39"/>
        <v>0</v>
      </c>
      <c r="I117" s="66">
        <f t="shared" si="39"/>
        <v>0</v>
      </c>
      <c r="J117" s="66">
        <f t="shared" si="39"/>
        <v>0</v>
      </c>
      <c r="K117" s="66">
        <f t="shared" si="39"/>
        <v>0</v>
      </c>
      <c r="L117" s="66">
        <f t="shared" si="39"/>
        <v>0</v>
      </c>
      <c r="M117" s="66">
        <f t="shared" si="39"/>
        <v>0</v>
      </c>
      <c r="N117" s="66">
        <f t="shared" si="39"/>
        <v>0</v>
      </c>
      <c r="O117" s="66">
        <f t="shared" si="39"/>
        <v>0</v>
      </c>
      <c r="P117" s="66">
        <f t="shared" si="39"/>
        <v>590.1683574311769</v>
      </c>
      <c r="Q117" s="66">
        <f t="shared" si="39"/>
        <v>959.44482944226138</v>
      </c>
      <c r="R117" s="66">
        <f t="shared" si="39"/>
        <v>1328.3782853768598</v>
      </c>
      <c r="S117" s="66">
        <f t="shared" si="39"/>
        <v>1696.969629651046</v>
      </c>
      <c r="T117" s="66">
        <f t="shared" si="39"/>
        <v>2065.2197635041712</v>
      </c>
      <c r="U117" s="66">
        <f t="shared" si="39"/>
        <v>2433.1295850127967</v>
      </c>
      <c r="V117" s="66">
        <f t="shared" si="39"/>
        <v>2800.6999891045639</v>
      </c>
      <c r="W117" s="66">
        <f t="shared" si="39"/>
        <v>3167.9318675719737</v>
      </c>
      <c r="X117" s="66">
        <f t="shared" si="39"/>
        <v>3534.8261090861097</v>
      </c>
      <c r="Y117" s="66">
        <f t="shared" si="39"/>
        <v>3901.3835992102831</v>
      </c>
      <c r="Z117" s="66">
        <f t="shared" si="39"/>
        <v>4267.6052204136022</v>
      </c>
      <c r="AA117" s="66">
        <f t="shared" si="39"/>
        <v>4633.4918520844785</v>
      </c>
      <c r="AB117" s="66">
        <f t="shared" si="39"/>
        <v>4999.0443705440566</v>
      </c>
      <c r="AC117" s="66">
        <f t="shared" si="39"/>
        <v>5364.2636490595751</v>
      </c>
      <c r="AD117" s="66">
        <f t="shared" si="39"/>
        <v>5729.1505578576598</v>
      </c>
      <c r="AE117" s="66">
        <f t="shared" si="39"/>
        <v>6093.7059641375436</v>
      </c>
      <c r="AF117" s="66">
        <f t="shared" si="39"/>
        <v>6457.9307320842254</v>
      </c>
      <c r="AG117" s="66">
        <f t="shared" si="39"/>
        <v>6821.8257228815492</v>
      </c>
      <c r="AH117" s="66">
        <f t="shared" si="39"/>
        <v>7185.3917947252212</v>
      </c>
      <c r="AI117" s="66">
        <f t="shared" si="39"/>
        <v>7548.6298028357614</v>
      </c>
      <c r="AJ117" s="66">
        <f t="shared" si="39"/>
        <v>7911.5405994713874</v>
      </c>
      <c r="AK117" s="66">
        <f t="shared" si="39"/>
        <v>8274.1250339408216</v>
      </c>
      <c r="AL117" s="66">
        <f t="shared" si="39"/>
        <v>8636.3839526160482</v>
      </c>
      <c r="AM117" s="66">
        <f t="shared" si="39"/>
        <v>8998.3181989449877</v>
      </c>
    </row>
    <row r="118" spans="1:39" s="113" customFormat="1" x14ac:dyDescent="0.25">
      <c r="A118" s="84"/>
      <c r="B118" s="84"/>
      <c r="C118" s="85"/>
      <c r="D118" s="70"/>
      <c r="E118" s="70" t="s">
        <v>518</v>
      </c>
      <c r="F118" s="70">
        <v>0</v>
      </c>
      <c r="G118" s="70" t="s">
        <v>38</v>
      </c>
      <c r="H118" s="70"/>
      <c r="I118" s="70"/>
      <c r="J118" s="71">
        <f>J117*$F116</f>
        <v>0</v>
      </c>
      <c r="K118" s="71">
        <f t="shared" ref="K118" si="40">K117*$F116</f>
        <v>0</v>
      </c>
      <c r="L118" s="71">
        <f t="shared" ref="L118" si="41">L117*$F116</f>
        <v>0</v>
      </c>
      <c r="M118" s="71">
        <f t="shared" ref="M118" si="42">M117*$F116</f>
        <v>0</v>
      </c>
      <c r="N118" s="71">
        <f t="shared" ref="N118" si="43">N117*$F116</f>
        <v>0</v>
      </c>
      <c r="O118" s="71">
        <f t="shared" ref="O118" si="44">O117*$F116</f>
        <v>0</v>
      </c>
      <c r="P118" s="71">
        <f t="shared" ref="P118" si="45">P117*$F116</f>
        <v>12.393535506054716</v>
      </c>
      <c r="Q118" s="71">
        <f t="shared" ref="Q118" si="46">Q117*$F116</f>
        <v>20.14834141828749</v>
      </c>
      <c r="R118" s="71">
        <f t="shared" ref="R118" si="47">R117*$F116</f>
        <v>27.895943992914059</v>
      </c>
      <c r="S118" s="71">
        <f t="shared" ref="S118" si="48">S117*$F116</f>
        <v>35.63636222267197</v>
      </c>
      <c r="T118" s="71">
        <f t="shared" ref="T118" si="49">T117*$F116</f>
        <v>43.3696150335876</v>
      </c>
      <c r="U118" s="71">
        <f t="shared" ref="U118" si="50">U117*$F116</f>
        <v>51.095721285268738</v>
      </c>
      <c r="V118" s="71">
        <f t="shared" ref="V118" si="51">V117*$F116</f>
        <v>58.814699771195848</v>
      </c>
      <c r="W118" s="71">
        <f t="shared" ref="W118" si="52">W117*$F116</f>
        <v>66.526569219011449</v>
      </c>
      <c r="X118" s="71">
        <f t="shared" ref="X118" si="53">X117*$F116</f>
        <v>74.231348290808313</v>
      </c>
      <c r="Y118" s="71">
        <f t="shared" ref="Y118" si="54">Y117*$F116</f>
        <v>81.929055583415945</v>
      </c>
      <c r="Z118" s="71">
        <f t="shared" ref="Z118" si="55">Z117*$F116</f>
        <v>89.619709628685655</v>
      </c>
      <c r="AA118" s="71">
        <f t="shared" ref="AA118" si="56">AA117*$F116</f>
        <v>97.303328893774051</v>
      </c>
      <c r="AB118" s="71">
        <f t="shared" ref="AB118" si="57">AB117*$F116</f>
        <v>104.97993178142519</v>
      </c>
      <c r="AC118" s="71">
        <f t="shared" ref="AC118" si="58">AC117*$F116</f>
        <v>112.64953663025108</v>
      </c>
      <c r="AD118" s="71">
        <f t="shared" ref="AD118" si="59">AD117*$F116</f>
        <v>120.31216171501086</v>
      </c>
      <c r="AE118" s="71">
        <f t="shared" ref="AE118" si="60">AE117*$F116</f>
        <v>127.96782524688842</v>
      </c>
      <c r="AF118" s="71">
        <f t="shared" ref="AF118" si="61">AF117*$F116</f>
        <v>135.61654537376873</v>
      </c>
      <c r="AG118" s="71">
        <f t="shared" ref="AG118" si="62">AG117*$F116</f>
        <v>143.25834018051253</v>
      </c>
      <c r="AH118" s="71">
        <f t="shared" ref="AH118" si="63">AH117*$F116</f>
        <v>150.89322768922966</v>
      </c>
      <c r="AI118" s="71">
        <f t="shared" ref="AI118" si="64">AI117*$F116</f>
        <v>158.52122585955101</v>
      </c>
      <c r="AJ118" s="71">
        <f t="shared" ref="AJ118" si="65">AJ117*$F116</f>
        <v>166.14235258889914</v>
      </c>
      <c r="AK118" s="71">
        <f t="shared" ref="AK118" si="66">AK117*$F116</f>
        <v>173.75662571275726</v>
      </c>
      <c r="AL118" s="71">
        <f t="shared" ref="AL118" si="67">AL117*$F116</f>
        <v>181.36406300493704</v>
      </c>
      <c r="AM118" s="71">
        <f t="shared" ref="AM118" si="68">AM117*$F116</f>
        <v>188.96468217784476</v>
      </c>
    </row>
    <row r="119" spans="1:39" s="113" customFormat="1" x14ac:dyDescent="0.25">
      <c r="A119" s="84"/>
      <c r="B119" s="84"/>
      <c r="C119" s="85"/>
      <c r="D119" s="70"/>
      <c r="E119" s="70" t="s">
        <v>519</v>
      </c>
      <c r="F119" s="70">
        <v>0</v>
      </c>
      <c r="G119" s="70" t="s">
        <v>38</v>
      </c>
      <c r="H119" s="70"/>
      <c r="I119" s="70"/>
      <c r="J119" s="71">
        <f>J117*(1-$F116)</f>
        <v>0</v>
      </c>
      <c r="K119" s="71">
        <f t="shared" ref="K119:AM119" si="69">K117*(1-$F116)</f>
        <v>0</v>
      </c>
      <c r="L119" s="71">
        <f t="shared" si="69"/>
        <v>0</v>
      </c>
      <c r="M119" s="71">
        <f t="shared" si="69"/>
        <v>0</v>
      </c>
      <c r="N119" s="71">
        <f t="shared" si="69"/>
        <v>0</v>
      </c>
      <c r="O119" s="71">
        <f t="shared" si="69"/>
        <v>0</v>
      </c>
      <c r="P119" s="71">
        <f t="shared" si="69"/>
        <v>577.77482192512218</v>
      </c>
      <c r="Q119" s="71">
        <f t="shared" si="69"/>
        <v>939.29648802397389</v>
      </c>
      <c r="R119" s="71">
        <f t="shared" si="69"/>
        <v>1300.4823413839458</v>
      </c>
      <c r="S119" s="71">
        <f t="shared" si="69"/>
        <v>1661.333267428374</v>
      </c>
      <c r="T119" s="71">
        <f t="shared" si="69"/>
        <v>2021.8501484705835</v>
      </c>
      <c r="U119" s="71">
        <f t="shared" si="69"/>
        <v>2382.0338637275281</v>
      </c>
      <c r="V119" s="71">
        <f t="shared" si="69"/>
        <v>2741.8852893333678</v>
      </c>
      <c r="W119" s="71">
        <f t="shared" si="69"/>
        <v>3101.4052983529623</v>
      </c>
      <c r="X119" s="71">
        <f t="shared" si="69"/>
        <v>3460.5947607953012</v>
      </c>
      <c r="Y119" s="71">
        <f t="shared" si="69"/>
        <v>3819.4545436268672</v>
      </c>
      <c r="Z119" s="71">
        <f t="shared" si="69"/>
        <v>4177.9855107849162</v>
      </c>
      <c r="AA119" s="71">
        <f t="shared" si="69"/>
        <v>4536.1885231907045</v>
      </c>
      <c r="AB119" s="71">
        <f t="shared" si="69"/>
        <v>4894.0644387626317</v>
      </c>
      <c r="AC119" s="71">
        <f t="shared" si="69"/>
        <v>5251.6141124293235</v>
      </c>
      <c r="AD119" s="71">
        <f t="shared" si="69"/>
        <v>5608.8383961426489</v>
      </c>
      <c r="AE119" s="71">
        <f t="shared" si="69"/>
        <v>5965.7381388906551</v>
      </c>
      <c r="AF119" s="71">
        <f t="shared" si="69"/>
        <v>6322.3141867104569</v>
      </c>
      <c r="AG119" s="71">
        <f t="shared" si="69"/>
        <v>6678.5673827010369</v>
      </c>
      <c r="AH119" s="71">
        <f t="shared" si="69"/>
        <v>7034.4985670359911</v>
      </c>
      <c r="AI119" s="71">
        <f t="shared" si="69"/>
        <v>7390.1085769762103</v>
      </c>
      <c r="AJ119" s="71">
        <f t="shared" si="69"/>
        <v>7745.3982468824879</v>
      </c>
      <c r="AK119" s="71">
        <f t="shared" si="69"/>
        <v>8100.3684082280643</v>
      </c>
      <c r="AL119" s="71">
        <f t="shared" si="69"/>
        <v>8455.0198896111106</v>
      </c>
      <c r="AM119" s="71">
        <f t="shared" si="69"/>
        <v>8809.3535167671434</v>
      </c>
    </row>
  </sheetData>
  <conditionalFormatting sqref="J3:AM3">
    <cfRule type="cellIs" dxfId="29" priority="1" operator="equal">
      <formula>"Post-forecast"</formula>
    </cfRule>
    <cfRule type="cellIs" dxfId="28" priority="2" operator="equal">
      <formula>"Operation"</formula>
    </cfRule>
    <cfRule type="cellIs" dxfId="27" priority="3" operator="equal">
      <formula>"Construction"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71"/>
  <sheetViews>
    <sheetView zoomScale="70" zoomScaleNormal="70" workbookViewId="0">
      <pane xSplit="9" ySplit="5" topLeftCell="J54" activePane="bottomRight" state="frozen"/>
      <selection pane="topRight" activeCell="J1" sqref="J1"/>
      <selection pane="bottomLeft" activeCell="A6" sqref="A6"/>
      <selection pane="bottomRight" activeCell="K71" sqref="K71"/>
    </sheetView>
  </sheetViews>
  <sheetFormatPr defaultColWidth="0" defaultRowHeight="15" x14ac:dyDescent="0.25"/>
  <cols>
    <col min="1" max="2" width="2.7109375" style="2" customWidth="1"/>
    <col min="3" max="3" width="2.7109375" style="3" customWidth="1"/>
    <col min="4" max="4" width="2.7109375" style="4" customWidth="1"/>
    <col min="5" max="5" width="60.7109375" style="4" customWidth="1"/>
    <col min="6" max="8" width="13.7109375" style="4" customWidth="1"/>
    <col min="9" max="9" width="3.7109375" style="4" customWidth="1"/>
    <col min="10" max="39" width="13.7109375" style="5" customWidth="1"/>
    <col min="40" max="16384" width="9.140625" style="5" hidden="1"/>
  </cols>
  <sheetData>
    <row r="1" spans="1:39" ht="26.25" x14ac:dyDescent="0.4">
      <c r="A1" s="1" t="s">
        <v>13</v>
      </c>
    </row>
    <row r="2" spans="1:39" x14ac:dyDescent="0.25">
      <c r="E2" s="15" t="s">
        <v>14</v>
      </c>
      <c r="J2" s="23">
        <f>J$19</f>
        <v>42735</v>
      </c>
      <c r="K2" s="23">
        <f t="shared" ref="K2:AM2" si="0">K$19</f>
        <v>43100</v>
      </c>
      <c r="L2" s="23">
        <f t="shared" si="0"/>
        <v>43465</v>
      </c>
      <c r="M2" s="23">
        <f t="shared" si="0"/>
        <v>43830</v>
      </c>
      <c r="N2" s="23">
        <f t="shared" si="0"/>
        <v>44196</v>
      </c>
      <c r="O2" s="23">
        <f t="shared" si="0"/>
        <v>44561</v>
      </c>
      <c r="P2" s="23">
        <f t="shared" si="0"/>
        <v>44926</v>
      </c>
      <c r="Q2" s="23">
        <f t="shared" si="0"/>
        <v>45291</v>
      </c>
      <c r="R2" s="23">
        <f t="shared" si="0"/>
        <v>45657</v>
      </c>
      <c r="S2" s="23">
        <f t="shared" si="0"/>
        <v>46022</v>
      </c>
      <c r="T2" s="23">
        <f t="shared" si="0"/>
        <v>46387</v>
      </c>
      <c r="U2" s="23">
        <f t="shared" si="0"/>
        <v>46752</v>
      </c>
      <c r="V2" s="23">
        <f t="shared" si="0"/>
        <v>47118</v>
      </c>
      <c r="W2" s="23">
        <f t="shared" si="0"/>
        <v>47483</v>
      </c>
      <c r="X2" s="23">
        <f t="shared" si="0"/>
        <v>47848</v>
      </c>
      <c r="Y2" s="23">
        <f t="shared" si="0"/>
        <v>48213</v>
      </c>
      <c r="Z2" s="23">
        <f t="shared" si="0"/>
        <v>48579</v>
      </c>
      <c r="AA2" s="23">
        <f t="shared" si="0"/>
        <v>48944</v>
      </c>
      <c r="AB2" s="23">
        <f t="shared" si="0"/>
        <v>49309</v>
      </c>
      <c r="AC2" s="23">
        <f t="shared" si="0"/>
        <v>49674</v>
      </c>
      <c r="AD2" s="23">
        <f t="shared" si="0"/>
        <v>50040</v>
      </c>
      <c r="AE2" s="23">
        <f t="shared" si="0"/>
        <v>50405</v>
      </c>
      <c r="AF2" s="23">
        <f t="shared" si="0"/>
        <v>50770</v>
      </c>
      <c r="AG2" s="23">
        <f t="shared" si="0"/>
        <v>51135</v>
      </c>
      <c r="AH2" s="23">
        <f t="shared" si="0"/>
        <v>51501</v>
      </c>
      <c r="AI2" s="23">
        <f t="shared" si="0"/>
        <v>51866</v>
      </c>
      <c r="AJ2" s="23">
        <f t="shared" si="0"/>
        <v>52231</v>
      </c>
      <c r="AK2" s="23">
        <f t="shared" si="0"/>
        <v>52596</v>
      </c>
      <c r="AL2" s="23">
        <f t="shared" si="0"/>
        <v>52962</v>
      </c>
      <c r="AM2" s="23">
        <f t="shared" si="0"/>
        <v>53327</v>
      </c>
    </row>
    <row r="3" spans="1:39" x14ac:dyDescent="0.25">
      <c r="E3" s="17" t="s">
        <v>15</v>
      </c>
      <c r="J3" s="5" t="str">
        <f>J$48</f>
        <v>Construction</v>
      </c>
      <c r="K3" s="5" t="str">
        <f t="shared" ref="K3:AM3" si="1">K$48</f>
        <v>Construction</v>
      </c>
      <c r="L3" s="5" t="str">
        <f t="shared" si="1"/>
        <v>Construction</v>
      </c>
      <c r="M3" s="5" t="str">
        <f t="shared" si="1"/>
        <v>Construction</v>
      </c>
      <c r="N3" s="5" t="str">
        <f t="shared" si="1"/>
        <v>Construction</v>
      </c>
      <c r="O3" s="5" t="str">
        <f t="shared" si="1"/>
        <v>Construction</v>
      </c>
      <c r="P3" s="5" t="str">
        <f t="shared" si="1"/>
        <v>Construction</v>
      </c>
      <c r="Q3" s="5" t="str">
        <f t="shared" si="1"/>
        <v>Construction</v>
      </c>
      <c r="R3" s="5" t="str">
        <f t="shared" si="1"/>
        <v>Operation</v>
      </c>
      <c r="S3" s="5" t="str">
        <f t="shared" si="1"/>
        <v>Operation</v>
      </c>
      <c r="T3" s="5" t="str">
        <f t="shared" si="1"/>
        <v>Operation</v>
      </c>
      <c r="U3" s="5" t="str">
        <f t="shared" si="1"/>
        <v>Operation</v>
      </c>
      <c r="V3" s="5" t="str">
        <f t="shared" si="1"/>
        <v>Operation</v>
      </c>
      <c r="W3" s="5" t="str">
        <f t="shared" si="1"/>
        <v>Operation</v>
      </c>
      <c r="X3" s="5" t="str">
        <f t="shared" si="1"/>
        <v>Operation</v>
      </c>
      <c r="Y3" s="5" t="str">
        <f t="shared" si="1"/>
        <v>Operation</v>
      </c>
      <c r="Z3" s="5" t="str">
        <f t="shared" si="1"/>
        <v>Operation</v>
      </c>
      <c r="AA3" s="5" t="str">
        <f t="shared" si="1"/>
        <v>Operation</v>
      </c>
      <c r="AB3" s="5" t="str">
        <f t="shared" si="1"/>
        <v>Operation</v>
      </c>
      <c r="AC3" s="5" t="str">
        <f t="shared" si="1"/>
        <v>Operation</v>
      </c>
      <c r="AD3" s="5" t="str">
        <f t="shared" si="1"/>
        <v>Operation</v>
      </c>
      <c r="AE3" s="5" t="str">
        <f t="shared" si="1"/>
        <v>Operation</v>
      </c>
      <c r="AF3" s="5" t="str">
        <f t="shared" si="1"/>
        <v>Operation</v>
      </c>
      <c r="AG3" s="5" t="str">
        <f t="shared" si="1"/>
        <v>Operation</v>
      </c>
      <c r="AH3" s="5" t="str">
        <f t="shared" si="1"/>
        <v>Operation</v>
      </c>
      <c r="AI3" s="5" t="str">
        <f t="shared" si="1"/>
        <v>Operation</v>
      </c>
      <c r="AJ3" s="5" t="str">
        <f t="shared" si="1"/>
        <v>Operation</v>
      </c>
      <c r="AK3" s="5" t="str">
        <f t="shared" si="1"/>
        <v>Operation</v>
      </c>
      <c r="AL3" s="5" t="str">
        <f t="shared" si="1"/>
        <v>Post-Forecast</v>
      </c>
      <c r="AM3" s="5" t="str">
        <f t="shared" si="1"/>
        <v>Post-Forecast</v>
      </c>
    </row>
    <row r="4" spans="1:39" x14ac:dyDescent="0.25">
      <c r="E4" s="17" t="s">
        <v>16</v>
      </c>
      <c r="J4" s="86">
        <f>J$28</f>
        <v>2016</v>
      </c>
      <c r="K4" s="86">
        <f t="shared" ref="K4:AM4" si="2">K$28</f>
        <v>2017</v>
      </c>
      <c r="L4" s="86">
        <f t="shared" si="2"/>
        <v>2018</v>
      </c>
      <c r="M4" s="86">
        <f t="shared" si="2"/>
        <v>2019</v>
      </c>
      <c r="N4" s="86">
        <f t="shared" si="2"/>
        <v>2020</v>
      </c>
      <c r="O4" s="86">
        <f t="shared" si="2"/>
        <v>2021</v>
      </c>
      <c r="P4" s="86">
        <f t="shared" si="2"/>
        <v>2022</v>
      </c>
      <c r="Q4" s="86">
        <f t="shared" si="2"/>
        <v>2023</v>
      </c>
      <c r="R4" s="86">
        <f t="shared" si="2"/>
        <v>2024</v>
      </c>
      <c r="S4" s="86">
        <f t="shared" si="2"/>
        <v>2025</v>
      </c>
      <c r="T4" s="86">
        <f t="shared" si="2"/>
        <v>2026</v>
      </c>
      <c r="U4" s="86">
        <f t="shared" si="2"/>
        <v>2027</v>
      </c>
      <c r="V4" s="86">
        <f t="shared" si="2"/>
        <v>2028</v>
      </c>
      <c r="W4" s="86">
        <f t="shared" si="2"/>
        <v>2029</v>
      </c>
      <c r="X4" s="86">
        <f t="shared" si="2"/>
        <v>2030</v>
      </c>
      <c r="Y4" s="86">
        <f t="shared" si="2"/>
        <v>2031</v>
      </c>
      <c r="Z4" s="86">
        <f t="shared" si="2"/>
        <v>2032</v>
      </c>
      <c r="AA4" s="86">
        <f t="shared" si="2"/>
        <v>2033</v>
      </c>
      <c r="AB4" s="86">
        <f t="shared" si="2"/>
        <v>2034</v>
      </c>
      <c r="AC4" s="86">
        <f t="shared" si="2"/>
        <v>2035</v>
      </c>
      <c r="AD4" s="86">
        <f t="shared" si="2"/>
        <v>2036</v>
      </c>
      <c r="AE4" s="86">
        <f t="shared" si="2"/>
        <v>2037</v>
      </c>
      <c r="AF4" s="86">
        <f t="shared" si="2"/>
        <v>2038</v>
      </c>
      <c r="AG4" s="86">
        <f t="shared" si="2"/>
        <v>2039</v>
      </c>
      <c r="AH4" s="86">
        <f t="shared" si="2"/>
        <v>2040</v>
      </c>
      <c r="AI4" s="86">
        <f t="shared" si="2"/>
        <v>2041</v>
      </c>
      <c r="AJ4" s="86">
        <f t="shared" si="2"/>
        <v>2042</v>
      </c>
      <c r="AK4" s="86">
        <f t="shared" si="2"/>
        <v>2043</v>
      </c>
      <c r="AL4" s="86">
        <f t="shared" si="2"/>
        <v>2044</v>
      </c>
      <c r="AM4" s="86">
        <f t="shared" si="2"/>
        <v>2045</v>
      </c>
    </row>
    <row r="5" spans="1:39" x14ac:dyDescent="0.25">
      <c r="E5" s="17" t="s">
        <v>17</v>
      </c>
      <c r="F5" s="6" t="s">
        <v>1</v>
      </c>
      <c r="G5" s="6" t="s">
        <v>2</v>
      </c>
      <c r="H5" s="6" t="s">
        <v>12</v>
      </c>
      <c r="J5">
        <f>J$9</f>
        <v>1</v>
      </c>
      <c r="K5">
        <f t="shared" ref="K5:AM5" si="3">K$9</f>
        <v>2</v>
      </c>
      <c r="L5">
        <f t="shared" si="3"/>
        <v>3</v>
      </c>
      <c r="M5">
        <f t="shared" si="3"/>
        <v>4</v>
      </c>
      <c r="N5">
        <f t="shared" si="3"/>
        <v>5</v>
      </c>
      <c r="O5">
        <f t="shared" si="3"/>
        <v>6</v>
      </c>
      <c r="P5">
        <f t="shared" si="3"/>
        <v>7</v>
      </c>
      <c r="Q5">
        <f t="shared" si="3"/>
        <v>8</v>
      </c>
      <c r="R5">
        <f t="shared" si="3"/>
        <v>9</v>
      </c>
      <c r="S5">
        <f t="shared" si="3"/>
        <v>10</v>
      </c>
      <c r="T5">
        <f t="shared" si="3"/>
        <v>11</v>
      </c>
      <c r="U5">
        <f t="shared" si="3"/>
        <v>12</v>
      </c>
      <c r="V5">
        <f t="shared" si="3"/>
        <v>13</v>
      </c>
      <c r="W5">
        <f t="shared" si="3"/>
        <v>14</v>
      </c>
      <c r="X5">
        <f t="shared" si="3"/>
        <v>15</v>
      </c>
      <c r="Y5">
        <f t="shared" si="3"/>
        <v>16</v>
      </c>
      <c r="Z5">
        <f t="shared" si="3"/>
        <v>17</v>
      </c>
      <c r="AA5">
        <f t="shared" si="3"/>
        <v>18</v>
      </c>
      <c r="AB5">
        <f t="shared" si="3"/>
        <v>19</v>
      </c>
      <c r="AC5">
        <f t="shared" si="3"/>
        <v>20</v>
      </c>
      <c r="AD5">
        <f t="shared" si="3"/>
        <v>21</v>
      </c>
      <c r="AE5">
        <f t="shared" si="3"/>
        <v>22</v>
      </c>
      <c r="AF5">
        <f t="shared" si="3"/>
        <v>23</v>
      </c>
      <c r="AG5">
        <f t="shared" si="3"/>
        <v>24</v>
      </c>
      <c r="AH5">
        <f t="shared" si="3"/>
        <v>25</v>
      </c>
      <c r="AI5">
        <f t="shared" si="3"/>
        <v>26</v>
      </c>
      <c r="AJ5">
        <f t="shared" si="3"/>
        <v>27</v>
      </c>
      <c r="AK5">
        <f t="shared" si="3"/>
        <v>28</v>
      </c>
      <c r="AL5">
        <f t="shared" si="3"/>
        <v>29</v>
      </c>
      <c r="AM5">
        <f t="shared" si="3"/>
        <v>30</v>
      </c>
    </row>
    <row r="6" spans="1:39" x14ac:dyDescent="0.25">
      <c r="F6" s="6"/>
      <c r="G6" s="6"/>
      <c r="H6" s="6"/>
    </row>
    <row r="7" spans="1:39" s="7" customFormat="1" x14ac:dyDescent="0.25">
      <c r="A7" s="14" t="s">
        <v>18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x14ac:dyDescent="0.25">
      <c r="E8" s="8"/>
      <c r="F8" s="8"/>
      <c r="G8" s="8"/>
    </row>
    <row r="9" spans="1:39" s="32" customFormat="1" x14ac:dyDescent="0.25">
      <c r="A9" s="30"/>
      <c r="B9" s="30"/>
      <c r="C9" s="31"/>
      <c r="E9" s="33" t="s">
        <v>19</v>
      </c>
      <c r="F9" s="33"/>
      <c r="G9" s="33" t="s">
        <v>20</v>
      </c>
      <c r="I9" s="34"/>
      <c r="J9" s="32">
        <f>I9 + 1</f>
        <v>1</v>
      </c>
      <c r="K9" s="32">
        <f t="shared" ref="K9:AJ9" si="4">J9 + 1</f>
        <v>2</v>
      </c>
      <c r="L9" s="32">
        <f t="shared" si="4"/>
        <v>3</v>
      </c>
      <c r="M9" s="32">
        <f t="shared" si="4"/>
        <v>4</v>
      </c>
      <c r="N9" s="32">
        <f t="shared" si="4"/>
        <v>5</v>
      </c>
      <c r="O9" s="32">
        <f t="shared" si="4"/>
        <v>6</v>
      </c>
      <c r="P9" s="32">
        <f t="shared" si="4"/>
        <v>7</v>
      </c>
      <c r="Q9" s="32">
        <f t="shared" si="4"/>
        <v>8</v>
      </c>
      <c r="R9" s="32">
        <f t="shared" si="4"/>
        <v>9</v>
      </c>
      <c r="S9" s="32">
        <f t="shared" si="4"/>
        <v>10</v>
      </c>
      <c r="T9" s="32">
        <f t="shared" si="4"/>
        <v>11</v>
      </c>
      <c r="U9" s="32">
        <f t="shared" si="4"/>
        <v>12</v>
      </c>
      <c r="V9" s="32">
        <f t="shared" si="4"/>
        <v>13</v>
      </c>
      <c r="W9" s="32">
        <f t="shared" si="4"/>
        <v>14</v>
      </c>
      <c r="X9" s="32">
        <f t="shared" si="4"/>
        <v>15</v>
      </c>
      <c r="Y9" s="32">
        <f t="shared" si="4"/>
        <v>16</v>
      </c>
      <c r="Z9" s="32">
        <f t="shared" si="4"/>
        <v>17</v>
      </c>
      <c r="AA9" s="32">
        <f t="shared" si="4"/>
        <v>18</v>
      </c>
      <c r="AB9" s="32">
        <f t="shared" si="4"/>
        <v>19</v>
      </c>
      <c r="AC9" s="32">
        <f t="shared" si="4"/>
        <v>20</v>
      </c>
      <c r="AD9" s="32">
        <f t="shared" si="4"/>
        <v>21</v>
      </c>
      <c r="AE9" s="32">
        <f t="shared" si="4"/>
        <v>22</v>
      </c>
      <c r="AF9" s="32">
        <f t="shared" si="4"/>
        <v>23</v>
      </c>
      <c r="AG9" s="32">
        <f t="shared" si="4"/>
        <v>24</v>
      </c>
      <c r="AH9" s="32">
        <f t="shared" si="4"/>
        <v>25</v>
      </c>
      <c r="AI9" s="32">
        <f t="shared" si="4"/>
        <v>26</v>
      </c>
      <c r="AJ9" s="32">
        <f t="shared" si="4"/>
        <v>27</v>
      </c>
      <c r="AK9" s="32">
        <f t="shared" ref="AK9" si="5">AJ9 + 1</f>
        <v>28</v>
      </c>
      <c r="AL9" s="32">
        <f t="shared" ref="AL9" si="6">AK9 + 1</f>
        <v>29</v>
      </c>
      <c r="AM9" s="32">
        <f t="shared" ref="AM9" si="7">AL9 + 1</f>
        <v>30</v>
      </c>
    </row>
    <row r="10" spans="1:39" customFormat="1" x14ac:dyDescent="0.25">
      <c r="A10" s="15"/>
      <c r="B10" s="15"/>
      <c r="C10" s="16"/>
      <c r="D10" s="17"/>
      <c r="E10" s="18" t="s">
        <v>21</v>
      </c>
      <c r="F10" s="18"/>
      <c r="G10" s="18" t="s">
        <v>22</v>
      </c>
      <c r="H10" s="17"/>
      <c r="I10" s="17"/>
      <c r="J10">
        <f>IF(J9 = 1, 1, 0)</f>
        <v>1</v>
      </c>
      <c r="K10">
        <f t="shared" ref="K10:AI10" si="8">IF(K9 = 1, 1, 0)</f>
        <v>0</v>
      </c>
      <c r="L10">
        <f t="shared" si="8"/>
        <v>0</v>
      </c>
      <c r="M10">
        <f t="shared" si="8"/>
        <v>0</v>
      </c>
      <c r="N10">
        <f t="shared" si="8"/>
        <v>0</v>
      </c>
      <c r="O10">
        <f t="shared" si="8"/>
        <v>0</v>
      </c>
      <c r="P10">
        <f t="shared" si="8"/>
        <v>0</v>
      </c>
      <c r="Q10">
        <f t="shared" si="8"/>
        <v>0</v>
      </c>
      <c r="R10">
        <f t="shared" si="8"/>
        <v>0</v>
      </c>
      <c r="S10">
        <f t="shared" si="8"/>
        <v>0</v>
      </c>
      <c r="T10">
        <f t="shared" si="8"/>
        <v>0</v>
      </c>
      <c r="U10">
        <f t="shared" si="8"/>
        <v>0</v>
      </c>
      <c r="V10">
        <f t="shared" si="8"/>
        <v>0</v>
      </c>
      <c r="W10">
        <f t="shared" si="8"/>
        <v>0</v>
      </c>
      <c r="X10">
        <f t="shared" si="8"/>
        <v>0</v>
      </c>
      <c r="Y10">
        <f t="shared" si="8"/>
        <v>0</v>
      </c>
      <c r="Z10">
        <f t="shared" si="8"/>
        <v>0</v>
      </c>
      <c r="AA10">
        <f t="shared" si="8"/>
        <v>0</v>
      </c>
      <c r="AB10">
        <f t="shared" si="8"/>
        <v>0</v>
      </c>
      <c r="AC10">
        <f t="shared" si="8"/>
        <v>0</v>
      </c>
      <c r="AD10">
        <f t="shared" si="8"/>
        <v>0</v>
      </c>
      <c r="AE10">
        <f t="shared" si="8"/>
        <v>0</v>
      </c>
      <c r="AF10">
        <f t="shared" si="8"/>
        <v>0</v>
      </c>
      <c r="AG10">
        <f t="shared" si="8"/>
        <v>0</v>
      </c>
      <c r="AH10">
        <f t="shared" si="8"/>
        <v>0</v>
      </c>
      <c r="AI10">
        <f t="shared" si="8"/>
        <v>0</v>
      </c>
      <c r="AJ10">
        <f>IF(AJ9 = 1, 1, 0)</f>
        <v>0</v>
      </c>
      <c r="AK10">
        <f t="shared" ref="AK10:AM10" si="9">IF(AK9 = 1, 1, 0)</f>
        <v>0</v>
      </c>
      <c r="AL10">
        <f t="shared" si="9"/>
        <v>0</v>
      </c>
      <c r="AM10">
        <f t="shared" si="9"/>
        <v>0</v>
      </c>
    </row>
    <row r="11" spans="1:39" x14ac:dyDescent="0.25">
      <c r="E11" s="9"/>
      <c r="F11" s="10"/>
      <c r="G11" s="10"/>
    </row>
    <row r="12" spans="1:39" x14ac:dyDescent="0.25">
      <c r="E12" s="20" t="str">
        <f>InpC!E$15</f>
        <v>1st model column start date</v>
      </c>
      <c r="F12" s="20">
        <f>InpC!F$15</f>
        <v>42370</v>
      </c>
      <c r="G12" s="20" t="str">
        <f>InpC!G$15</f>
        <v>date</v>
      </c>
    </row>
    <row r="13" spans="1:39" customFormat="1" x14ac:dyDescent="0.25">
      <c r="A13" s="15"/>
      <c r="B13" s="15"/>
      <c r="C13" s="16"/>
      <c r="D13" s="17"/>
      <c r="E13" s="19" t="str">
        <f>InpC!E$18</f>
        <v>Months per model period</v>
      </c>
      <c r="F13" s="19">
        <f>InpC!F$18</f>
        <v>12</v>
      </c>
      <c r="G13" s="19" t="str">
        <f>InpC!G$18</f>
        <v>months</v>
      </c>
      <c r="H13" s="17"/>
      <c r="I13" s="17"/>
    </row>
    <row r="14" spans="1:39" customFormat="1" x14ac:dyDescent="0.25">
      <c r="A14" s="15"/>
      <c r="B14" s="15"/>
      <c r="C14" s="16"/>
      <c r="D14" s="17"/>
      <c r="E14" s="17" t="str">
        <f t="shared" ref="E14:AM14" si="10">E$10</f>
        <v>First model column flag</v>
      </c>
      <c r="F14" s="17">
        <f t="shared" si="10"/>
        <v>0</v>
      </c>
      <c r="G14" s="17" t="str">
        <f t="shared" si="10"/>
        <v>flag</v>
      </c>
      <c r="H14" s="17">
        <f t="shared" si="10"/>
        <v>0</v>
      </c>
      <c r="I14" s="17">
        <f t="shared" si="10"/>
        <v>0</v>
      </c>
      <c r="J14" s="17">
        <f t="shared" si="10"/>
        <v>1</v>
      </c>
      <c r="K14" s="17">
        <f t="shared" si="10"/>
        <v>0</v>
      </c>
      <c r="L14" s="17">
        <f t="shared" si="10"/>
        <v>0</v>
      </c>
      <c r="M14" s="17">
        <f t="shared" si="10"/>
        <v>0</v>
      </c>
      <c r="N14" s="17">
        <f t="shared" si="10"/>
        <v>0</v>
      </c>
      <c r="O14" s="17">
        <f t="shared" si="10"/>
        <v>0</v>
      </c>
      <c r="P14" s="17">
        <f t="shared" si="10"/>
        <v>0</v>
      </c>
      <c r="Q14" s="17">
        <f t="shared" si="10"/>
        <v>0</v>
      </c>
      <c r="R14" s="17">
        <f t="shared" si="10"/>
        <v>0</v>
      </c>
      <c r="S14" s="17">
        <f t="shared" si="10"/>
        <v>0</v>
      </c>
      <c r="T14" s="17">
        <f t="shared" si="10"/>
        <v>0</v>
      </c>
      <c r="U14" s="17">
        <f t="shared" si="10"/>
        <v>0</v>
      </c>
      <c r="V14" s="17">
        <f t="shared" si="10"/>
        <v>0</v>
      </c>
      <c r="W14" s="17">
        <f t="shared" si="10"/>
        <v>0</v>
      </c>
      <c r="X14" s="17">
        <f t="shared" si="10"/>
        <v>0</v>
      </c>
      <c r="Y14" s="17">
        <f t="shared" si="10"/>
        <v>0</v>
      </c>
      <c r="Z14" s="17">
        <f t="shared" si="10"/>
        <v>0</v>
      </c>
      <c r="AA14" s="17">
        <f t="shared" si="10"/>
        <v>0</v>
      </c>
      <c r="AB14" s="17">
        <f t="shared" si="10"/>
        <v>0</v>
      </c>
      <c r="AC14" s="17">
        <f t="shared" si="10"/>
        <v>0</v>
      </c>
      <c r="AD14" s="17">
        <f t="shared" si="10"/>
        <v>0</v>
      </c>
      <c r="AE14" s="17">
        <f t="shared" si="10"/>
        <v>0</v>
      </c>
      <c r="AF14" s="17">
        <f t="shared" si="10"/>
        <v>0</v>
      </c>
      <c r="AG14" s="17">
        <f t="shared" si="10"/>
        <v>0</v>
      </c>
      <c r="AH14" s="17">
        <f t="shared" si="10"/>
        <v>0</v>
      </c>
      <c r="AI14" s="17">
        <f t="shared" si="10"/>
        <v>0</v>
      </c>
      <c r="AJ14" s="17">
        <f t="shared" si="10"/>
        <v>0</v>
      </c>
      <c r="AK14" s="17">
        <f t="shared" si="10"/>
        <v>0</v>
      </c>
      <c r="AL14" s="17">
        <f t="shared" si="10"/>
        <v>0</v>
      </c>
      <c r="AM14" s="17">
        <f t="shared" si="10"/>
        <v>0</v>
      </c>
    </row>
    <row r="15" spans="1:39" s="22" customFormat="1" x14ac:dyDescent="0.25">
      <c r="A15" s="23"/>
      <c r="B15" s="23"/>
      <c r="C15" s="24"/>
      <c r="D15" s="25"/>
      <c r="E15" s="25" t="s">
        <v>23</v>
      </c>
      <c r="F15" s="25"/>
      <c r="G15" s="25" t="s">
        <v>5</v>
      </c>
      <c r="H15" s="25"/>
      <c r="I15" s="25"/>
      <c r="J15" s="22">
        <f t="shared" ref="J15:AJ15" si="11">IF(J14 = 1, $F12, DATE(YEAR(I15), MONTH(I15) + $F13, DAY(I15)))</f>
        <v>42370</v>
      </c>
      <c r="K15" s="22">
        <f t="shared" si="11"/>
        <v>42736</v>
      </c>
      <c r="L15" s="22">
        <f t="shared" si="11"/>
        <v>43101</v>
      </c>
      <c r="M15" s="22">
        <f t="shared" si="11"/>
        <v>43466</v>
      </c>
      <c r="N15" s="22">
        <f t="shared" si="11"/>
        <v>43831</v>
      </c>
      <c r="O15" s="22">
        <f t="shared" si="11"/>
        <v>44197</v>
      </c>
      <c r="P15" s="22">
        <f t="shared" si="11"/>
        <v>44562</v>
      </c>
      <c r="Q15" s="22">
        <f t="shared" si="11"/>
        <v>44927</v>
      </c>
      <c r="R15" s="22">
        <f t="shared" si="11"/>
        <v>45292</v>
      </c>
      <c r="S15" s="22">
        <f t="shared" si="11"/>
        <v>45658</v>
      </c>
      <c r="T15" s="22">
        <f t="shared" si="11"/>
        <v>46023</v>
      </c>
      <c r="U15" s="22">
        <f t="shared" si="11"/>
        <v>46388</v>
      </c>
      <c r="V15" s="22">
        <f t="shared" si="11"/>
        <v>46753</v>
      </c>
      <c r="W15" s="22">
        <f t="shared" si="11"/>
        <v>47119</v>
      </c>
      <c r="X15" s="22">
        <f t="shared" si="11"/>
        <v>47484</v>
      </c>
      <c r="Y15" s="22">
        <f t="shared" si="11"/>
        <v>47849</v>
      </c>
      <c r="Z15" s="22">
        <f t="shared" si="11"/>
        <v>48214</v>
      </c>
      <c r="AA15" s="22">
        <f t="shared" si="11"/>
        <v>48580</v>
      </c>
      <c r="AB15" s="22">
        <f t="shared" si="11"/>
        <v>48945</v>
      </c>
      <c r="AC15" s="22">
        <f t="shared" si="11"/>
        <v>49310</v>
      </c>
      <c r="AD15" s="22">
        <f t="shared" si="11"/>
        <v>49675</v>
      </c>
      <c r="AE15" s="22">
        <f t="shared" si="11"/>
        <v>50041</v>
      </c>
      <c r="AF15" s="22">
        <f t="shared" si="11"/>
        <v>50406</v>
      </c>
      <c r="AG15" s="22">
        <f t="shared" si="11"/>
        <v>50771</v>
      </c>
      <c r="AH15" s="22">
        <f t="shared" si="11"/>
        <v>51136</v>
      </c>
      <c r="AI15" s="22">
        <f t="shared" si="11"/>
        <v>51502</v>
      </c>
      <c r="AJ15" s="22">
        <f t="shared" si="11"/>
        <v>51867</v>
      </c>
      <c r="AK15" s="22">
        <f t="shared" ref="AK15" si="12">IF(AK14 = 1, $F12, DATE(YEAR(AJ15), MONTH(AJ15) + $F13, DAY(AJ15)))</f>
        <v>52232</v>
      </c>
      <c r="AL15" s="22">
        <f t="shared" ref="AL15" si="13">IF(AL14 = 1, $F12, DATE(YEAR(AK15), MONTH(AK15) + $F13, DAY(AK15)))</f>
        <v>52597</v>
      </c>
      <c r="AM15" s="22">
        <f t="shared" ref="AM15" si="14">IF(AM14 = 1, $F12, DATE(YEAR(AL15), MONTH(AL15) + $F13, DAY(AL15)))</f>
        <v>52963</v>
      </c>
    </row>
    <row r="17" spans="1:39" x14ac:dyDescent="0.25">
      <c r="E17" s="19" t="str">
        <f>InpC!E$18</f>
        <v>Months per model period</v>
      </c>
      <c r="F17" s="19">
        <f>InpC!F$18</f>
        <v>12</v>
      </c>
      <c r="G17" s="19" t="str">
        <f>InpC!G$18</f>
        <v>months</v>
      </c>
    </row>
    <row r="18" spans="1:39" x14ac:dyDescent="0.25">
      <c r="E18" s="26" t="str">
        <f>E$15</f>
        <v>Model period beginning</v>
      </c>
      <c r="F18" s="26">
        <f t="shared" ref="F18:AM18" si="15">F$15</f>
        <v>0</v>
      </c>
      <c r="G18" s="26" t="str">
        <f t="shared" si="15"/>
        <v>date</v>
      </c>
      <c r="H18" s="26">
        <f t="shared" si="15"/>
        <v>0</v>
      </c>
      <c r="I18" s="26">
        <f t="shared" si="15"/>
        <v>0</v>
      </c>
      <c r="J18" s="26">
        <f t="shared" si="15"/>
        <v>42370</v>
      </c>
      <c r="K18" s="26">
        <f t="shared" si="15"/>
        <v>42736</v>
      </c>
      <c r="L18" s="26">
        <f t="shared" si="15"/>
        <v>43101</v>
      </c>
      <c r="M18" s="26">
        <f t="shared" si="15"/>
        <v>43466</v>
      </c>
      <c r="N18" s="26">
        <f t="shared" si="15"/>
        <v>43831</v>
      </c>
      <c r="O18" s="26">
        <f t="shared" si="15"/>
        <v>44197</v>
      </c>
      <c r="P18" s="26">
        <f t="shared" si="15"/>
        <v>44562</v>
      </c>
      <c r="Q18" s="26">
        <f t="shared" si="15"/>
        <v>44927</v>
      </c>
      <c r="R18" s="26">
        <f t="shared" si="15"/>
        <v>45292</v>
      </c>
      <c r="S18" s="26">
        <f t="shared" si="15"/>
        <v>45658</v>
      </c>
      <c r="T18" s="26">
        <f t="shared" si="15"/>
        <v>46023</v>
      </c>
      <c r="U18" s="26">
        <f t="shared" si="15"/>
        <v>46388</v>
      </c>
      <c r="V18" s="26">
        <f t="shared" si="15"/>
        <v>46753</v>
      </c>
      <c r="W18" s="26">
        <f t="shared" si="15"/>
        <v>47119</v>
      </c>
      <c r="X18" s="26">
        <f t="shared" si="15"/>
        <v>47484</v>
      </c>
      <c r="Y18" s="26">
        <f t="shared" si="15"/>
        <v>47849</v>
      </c>
      <c r="Z18" s="26">
        <f t="shared" si="15"/>
        <v>48214</v>
      </c>
      <c r="AA18" s="26">
        <f t="shared" si="15"/>
        <v>48580</v>
      </c>
      <c r="AB18" s="26">
        <f t="shared" si="15"/>
        <v>48945</v>
      </c>
      <c r="AC18" s="26">
        <f t="shared" si="15"/>
        <v>49310</v>
      </c>
      <c r="AD18" s="26">
        <f t="shared" si="15"/>
        <v>49675</v>
      </c>
      <c r="AE18" s="26">
        <f t="shared" si="15"/>
        <v>50041</v>
      </c>
      <c r="AF18" s="26">
        <f t="shared" si="15"/>
        <v>50406</v>
      </c>
      <c r="AG18" s="26">
        <f t="shared" si="15"/>
        <v>50771</v>
      </c>
      <c r="AH18" s="26">
        <f t="shared" si="15"/>
        <v>51136</v>
      </c>
      <c r="AI18" s="26">
        <f t="shared" si="15"/>
        <v>51502</v>
      </c>
      <c r="AJ18" s="26">
        <f t="shared" si="15"/>
        <v>51867</v>
      </c>
      <c r="AK18" s="26">
        <f t="shared" si="15"/>
        <v>52232</v>
      </c>
      <c r="AL18" s="26">
        <f t="shared" si="15"/>
        <v>52597</v>
      </c>
      <c r="AM18" s="26">
        <f t="shared" si="15"/>
        <v>52963</v>
      </c>
    </row>
    <row r="19" spans="1:39" s="29" customFormat="1" x14ac:dyDescent="0.25">
      <c r="A19" s="27"/>
      <c r="B19" s="27"/>
      <c r="C19" s="28"/>
      <c r="E19" s="29" t="s">
        <v>24</v>
      </c>
      <c r="G19" s="29" t="s">
        <v>5</v>
      </c>
      <c r="J19" s="29">
        <f xml:space="preserve"> DATE(YEAR(J18), MONTH(J18) + $F17, DAY(J18) - 1)</f>
        <v>42735</v>
      </c>
      <c r="K19" s="29">
        <f t="shared" ref="K19:AI19" si="16" xml:space="preserve"> DATE(YEAR(K18), MONTH(K18) + $F17, DAY(K18) - 1)</f>
        <v>43100</v>
      </c>
      <c r="L19" s="29">
        <f t="shared" si="16"/>
        <v>43465</v>
      </c>
      <c r="M19" s="29">
        <f t="shared" si="16"/>
        <v>43830</v>
      </c>
      <c r="N19" s="29">
        <f t="shared" si="16"/>
        <v>44196</v>
      </c>
      <c r="O19" s="29">
        <f t="shared" si="16"/>
        <v>44561</v>
      </c>
      <c r="P19" s="29">
        <f t="shared" si="16"/>
        <v>44926</v>
      </c>
      <c r="Q19" s="29">
        <f t="shared" si="16"/>
        <v>45291</v>
      </c>
      <c r="R19" s="29">
        <f t="shared" si="16"/>
        <v>45657</v>
      </c>
      <c r="S19" s="29">
        <f t="shared" si="16"/>
        <v>46022</v>
      </c>
      <c r="T19" s="29">
        <f t="shared" si="16"/>
        <v>46387</v>
      </c>
      <c r="U19" s="29">
        <f t="shared" si="16"/>
        <v>46752</v>
      </c>
      <c r="V19" s="29">
        <f t="shared" si="16"/>
        <v>47118</v>
      </c>
      <c r="W19" s="29">
        <f t="shared" si="16"/>
        <v>47483</v>
      </c>
      <c r="X19" s="29">
        <f t="shared" si="16"/>
        <v>47848</v>
      </c>
      <c r="Y19" s="29">
        <f t="shared" si="16"/>
        <v>48213</v>
      </c>
      <c r="Z19" s="29">
        <f t="shared" si="16"/>
        <v>48579</v>
      </c>
      <c r="AA19" s="29">
        <f t="shared" si="16"/>
        <v>48944</v>
      </c>
      <c r="AB19" s="29">
        <f t="shared" si="16"/>
        <v>49309</v>
      </c>
      <c r="AC19" s="29">
        <f t="shared" si="16"/>
        <v>49674</v>
      </c>
      <c r="AD19" s="29">
        <f t="shared" si="16"/>
        <v>50040</v>
      </c>
      <c r="AE19" s="29">
        <f t="shared" si="16"/>
        <v>50405</v>
      </c>
      <c r="AF19" s="29">
        <f t="shared" si="16"/>
        <v>50770</v>
      </c>
      <c r="AG19" s="29">
        <f t="shared" si="16"/>
        <v>51135</v>
      </c>
      <c r="AH19" s="29">
        <f t="shared" si="16"/>
        <v>51501</v>
      </c>
      <c r="AI19" s="29">
        <f t="shared" si="16"/>
        <v>51866</v>
      </c>
      <c r="AJ19" s="29">
        <f xml:space="preserve"> DATE(YEAR(AJ18), MONTH(AJ18) + $F17, DAY(AJ18) - 1)</f>
        <v>52231</v>
      </c>
      <c r="AK19" s="29">
        <f t="shared" ref="AK19:AM19" si="17" xml:space="preserve"> DATE(YEAR(AK18), MONTH(AK18) + $F17, DAY(AK18) - 1)</f>
        <v>52596</v>
      </c>
      <c r="AL19" s="29">
        <f t="shared" si="17"/>
        <v>52962</v>
      </c>
      <c r="AM19" s="29">
        <f t="shared" si="17"/>
        <v>53327</v>
      </c>
    </row>
    <row r="21" spans="1:39" x14ac:dyDescent="0.25">
      <c r="E21" s="20" t="str">
        <f>InpC!E$15</f>
        <v>1st model column start date</v>
      </c>
      <c r="F21" s="20">
        <f>InpC!F$15</f>
        <v>42370</v>
      </c>
      <c r="G21" s="20" t="str">
        <f>InpC!G$15</f>
        <v>date</v>
      </c>
    </row>
    <row r="22" spans="1:39" customFormat="1" x14ac:dyDescent="0.25">
      <c r="A22" s="15"/>
      <c r="B22" s="15"/>
      <c r="C22" s="16"/>
      <c r="D22" s="17"/>
      <c r="E22" s="17" t="s">
        <v>25</v>
      </c>
      <c r="F22" s="17">
        <f>YEAR(F21)</f>
        <v>2016</v>
      </c>
      <c r="G22" s="17" t="s">
        <v>26</v>
      </c>
      <c r="H22" s="17"/>
      <c r="I22" s="17"/>
    </row>
    <row r="23" spans="1:39" x14ac:dyDescent="0.25">
      <c r="A23" s="11"/>
      <c r="B23" s="11"/>
      <c r="C23" s="12"/>
      <c r="D23" s="13"/>
      <c r="E23" s="13"/>
      <c r="F23" s="13"/>
      <c r="G23" s="13"/>
      <c r="H23" s="13"/>
      <c r="I23" s="13"/>
    </row>
    <row r="24" spans="1:39" x14ac:dyDescent="0.25">
      <c r="A24" s="11"/>
      <c r="B24" s="11"/>
      <c r="C24" s="12"/>
      <c r="D24" s="13"/>
      <c r="E24" s="35" t="str">
        <f>E$22</f>
        <v>First modeling column financial year</v>
      </c>
      <c r="F24" s="35">
        <f>F$22</f>
        <v>2016</v>
      </c>
      <c r="G24" s="35" t="str">
        <f>G$22</f>
        <v>year</v>
      </c>
      <c r="H24" s="13"/>
      <c r="I24" s="13"/>
    </row>
    <row r="25" spans="1:39" x14ac:dyDescent="0.25">
      <c r="E25" s="38" t="str">
        <f>InpC!E$19</f>
        <v>Financial year end month number</v>
      </c>
      <c r="F25" s="38">
        <f>InpC!F$19</f>
        <v>12</v>
      </c>
      <c r="G25" s="38" t="str">
        <f>InpC!G$19</f>
        <v>month #</v>
      </c>
    </row>
    <row r="26" spans="1:39" x14ac:dyDescent="0.25">
      <c r="E26" s="26" t="str">
        <f>E$19</f>
        <v>Model period ending</v>
      </c>
      <c r="F26" s="26">
        <f t="shared" ref="F26:AM26" si="18">F$19</f>
        <v>0</v>
      </c>
      <c r="G26" s="26" t="str">
        <f t="shared" si="18"/>
        <v>date</v>
      </c>
      <c r="H26" s="26">
        <f t="shared" si="18"/>
        <v>0</v>
      </c>
      <c r="I26" s="26">
        <f t="shared" si="18"/>
        <v>0</v>
      </c>
      <c r="J26" s="26">
        <f t="shared" si="18"/>
        <v>42735</v>
      </c>
      <c r="K26" s="26">
        <f t="shared" si="18"/>
        <v>43100</v>
      </c>
      <c r="L26" s="26">
        <f t="shared" si="18"/>
        <v>43465</v>
      </c>
      <c r="M26" s="26">
        <f t="shared" si="18"/>
        <v>43830</v>
      </c>
      <c r="N26" s="26">
        <f t="shared" si="18"/>
        <v>44196</v>
      </c>
      <c r="O26" s="26">
        <f t="shared" si="18"/>
        <v>44561</v>
      </c>
      <c r="P26" s="26">
        <f t="shared" si="18"/>
        <v>44926</v>
      </c>
      <c r="Q26" s="26">
        <f t="shared" si="18"/>
        <v>45291</v>
      </c>
      <c r="R26" s="26">
        <f t="shared" si="18"/>
        <v>45657</v>
      </c>
      <c r="S26" s="26">
        <f t="shared" si="18"/>
        <v>46022</v>
      </c>
      <c r="T26" s="26">
        <f t="shared" si="18"/>
        <v>46387</v>
      </c>
      <c r="U26" s="26">
        <f t="shared" si="18"/>
        <v>46752</v>
      </c>
      <c r="V26" s="26">
        <f t="shared" si="18"/>
        <v>47118</v>
      </c>
      <c r="W26" s="26">
        <f t="shared" si="18"/>
        <v>47483</v>
      </c>
      <c r="X26" s="26">
        <f t="shared" si="18"/>
        <v>47848</v>
      </c>
      <c r="Y26" s="26">
        <f t="shared" si="18"/>
        <v>48213</v>
      </c>
      <c r="Z26" s="26">
        <f t="shared" si="18"/>
        <v>48579</v>
      </c>
      <c r="AA26" s="26">
        <f t="shared" si="18"/>
        <v>48944</v>
      </c>
      <c r="AB26" s="26">
        <f t="shared" si="18"/>
        <v>49309</v>
      </c>
      <c r="AC26" s="26">
        <f t="shared" si="18"/>
        <v>49674</v>
      </c>
      <c r="AD26" s="26">
        <f t="shared" si="18"/>
        <v>50040</v>
      </c>
      <c r="AE26" s="26">
        <f t="shared" si="18"/>
        <v>50405</v>
      </c>
      <c r="AF26" s="26">
        <f t="shared" si="18"/>
        <v>50770</v>
      </c>
      <c r="AG26" s="26">
        <f t="shared" si="18"/>
        <v>51135</v>
      </c>
      <c r="AH26" s="26">
        <f t="shared" si="18"/>
        <v>51501</v>
      </c>
      <c r="AI26" s="26">
        <f t="shared" si="18"/>
        <v>51866</v>
      </c>
      <c r="AJ26" s="26">
        <f t="shared" si="18"/>
        <v>52231</v>
      </c>
      <c r="AK26" s="26">
        <f t="shared" si="18"/>
        <v>52596</v>
      </c>
      <c r="AL26" s="26">
        <f t="shared" si="18"/>
        <v>52962</v>
      </c>
      <c r="AM26" s="26">
        <f t="shared" si="18"/>
        <v>53327</v>
      </c>
    </row>
    <row r="27" spans="1:39" x14ac:dyDescent="0.25">
      <c r="E27" s="17" t="str">
        <f t="shared" ref="E27:AM27" si="19">E$10</f>
        <v>First model column flag</v>
      </c>
      <c r="F27" s="17">
        <f t="shared" si="19"/>
        <v>0</v>
      </c>
      <c r="G27" s="17" t="str">
        <f t="shared" si="19"/>
        <v>flag</v>
      </c>
      <c r="H27" s="17">
        <f t="shared" si="19"/>
        <v>0</v>
      </c>
      <c r="I27" s="17">
        <f t="shared" si="19"/>
        <v>0</v>
      </c>
      <c r="J27" s="17">
        <f t="shared" si="19"/>
        <v>1</v>
      </c>
      <c r="K27" s="17">
        <f t="shared" si="19"/>
        <v>0</v>
      </c>
      <c r="L27" s="17">
        <f t="shared" si="19"/>
        <v>0</v>
      </c>
      <c r="M27" s="17">
        <f t="shared" si="19"/>
        <v>0</v>
      </c>
      <c r="N27" s="17">
        <f t="shared" si="19"/>
        <v>0</v>
      </c>
      <c r="O27" s="17">
        <f t="shared" si="19"/>
        <v>0</v>
      </c>
      <c r="P27" s="17">
        <f t="shared" si="19"/>
        <v>0</v>
      </c>
      <c r="Q27" s="17">
        <f t="shared" si="19"/>
        <v>0</v>
      </c>
      <c r="R27" s="17">
        <f t="shared" si="19"/>
        <v>0</v>
      </c>
      <c r="S27" s="17">
        <f t="shared" si="19"/>
        <v>0</v>
      </c>
      <c r="T27" s="17">
        <f t="shared" si="19"/>
        <v>0</v>
      </c>
      <c r="U27" s="17">
        <f t="shared" si="19"/>
        <v>0</v>
      </c>
      <c r="V27" s="17">
        <f t="shared" si="19"/>
        <v>0</v>
      </c>
      <c r="W27" s="17">
        <f t="shared" si="19"/>
        <v>0</v>
      </c>
      <c r="X27" s="17">
        <f t="shared" si="19"/>
        <v>0</v>
      </c>
      <c r="Y27" s="17">
        <f t="shared" si="19"/>
        <v>0</v>
      </c>
      <c r="Z27" s="17">
        <f t="shared" si="19"/>
        <v>0</v>
      </c>
      <c r="AA27" s="17">
        <f t="shared" si="19"/>
        <v>0</v>
      </c>
      <c r="AB27" s="17">
        <f t="shared" si="19"/>
        <v>0</v>
      </c>
      <c r="AC27" s="17">
        <f t="shared" si="19"/>
        <v>0</v>
      </c>
      <c r="AD27" s="17">
        <f t="shared" si="19"/>
        <v>0</v>
      </c>
      <c r="AE27" s="17">
        <f t="shared" si="19"/>
        <v>0</v>
      </c>
      <c r="AF27" s="17">
        <f t="shared" si="19"/>
        <v>0</v>
      </c>
      <c r="AG27" s="17">
        <f t="shared" si="19"/>
        <v>0</v>
      </c>
      <c r="AH27" s="17">
        <f t="shared" si="19"/>
        <v>0</v>
      </c>
      <c r="AI27" s="17">
        <f t="shared" si="19"/>
        <v>0</v>
      </c>
      <c r="AJ27" s="17">
        <f t="shared" si="19"/>
        <v>0</v>
      </c>
      <c r="AK27" s="17">
        <f t="shared" si="19"/>
        <v>0</v>
      </c>
      <c r="AL27" s="17">
        <f t="shared" si="19"/>
        <v>0</v>
      </c>
      <c r="AM27" s="17">
        <f t="shared" si="19"/>
        <v>0</v>
      </c>
    </row>
    <row r="28" spans="1:39" s="32" customFormat="1" x14ac:dyDescent="0.25">
      <c r="A28" s="30"/>
      <c r="B28" s="30"/>
      <c r="C28" s="31"/>
      <c r="E28" s="32" t="s">
        <v>27</v>
      </c>
      <c r="G28" s="32" t="s">
        <v>26</v>
      </c>
      <c r="J28" s="32">
        <f xml:space="preserve"> IF(J27 = 1, $F24, IF(J26 &gt; (DATE(I28, $F25 + 1, 1) - 1), I28 + 1, I28))</f>
        <v>2016</v>
      </c>
      <c r="K28" s="32">
        <f t="shared" ref="K28:AJ28" si="20" xml:space="preserve"> IF(K27 = 1, $F24, IF(K26 &gt; (DATE(J28, $F25 + 1, 1) - 1), J28 + 1, J28))</f>
        <v>2017</v>
      </c>
      <c r="L28" s="32">
        <f t="shared" si="20"/>
        <v>2018</v>
      </c>
      <c r="M28" s="32">
        <f t="shared" si="20"/>
        <v>2019</v>
      </c>
      <c r="N28" s="32">
        <f t="shared" si="20"/>
        <v>2020</v>
      </c>
      <c r="O28" s="32">
        <f t="shared" si="20"/>
        <v>2021</v>
      </c>
      <c r="P28" s="32">
        <f t="shared" si="20"/>
        <v>2022</v>
      </c>
      <c r="Q28" s="32">
        <f t="shared" si="20"/>
        <v>2023</v>
      </c>
      <c r="R28" s="32">
        <f t="shared" si="20"/>
        <v>2024</v>
      </c>
      <c r="S28" s="32">
        <f t="shared" si="20"/>
        <v>2025</v>
      </c>
      <c r="T28" s="32">
        <f t="shared" si="20"/>
        <v>2026</v>
      </c>
      <c r="U28" s="32">
        <f t="shared" si="20"/>
        <v>2027</v>
      </c>
      <c r="V28" s="32">
        <f t="shared" si="20"/>
        <v>2028</v>
      </c>
      <c r="W28" s="32">
        <f t="shared" si="20"/>
        <v>2029</v>
      </c>
      <c r="X28" s="32">
        <f t="shared" si="20"/>
        <v>2030</v>
      </c>
      <c r="Y28" s="32">
        <f t="shared" si="20"/>
        <v>2031</v>
      </c>
      <c r="Z28" s="32">
        <f t="shared" si="20"/>
        <v>2032</v>
      </c>
      <c r="AA28" s="32">
        <f t="shared" si="20"/>
        <v>2033</v>
      </c>
      <c r="AB28" s="32">
        <f t="shared" si="20"/>
        <v>2034</v>
      </c>
      <c r="AC28" s="32">
        <f t="shared" si="20"/>
        <v>2035</v>
      </c>
      <c r="AD28" s="32">
        <f t="shared" si="20"/>
        <v>2036</v>
      </c>
      <c r="AE28" s="32">
        <f t="shared" si="20"/>
        <v>2037</v>
      </c>
      <c r="AF28" s="32">
        <f t="shared" si="20"/>
        <v>2038</v>
      </c>
      <c r="AG28" s="32">
        <f t="shared" si="20"/>
        <v>2039</v>
      </c>
      <c r="AH28" s="32">
        <f t="shared" si="20"/>
        <v>2040</v>
      </c>
      <c r="AI28" s="32">
        <f t="shared" si="20"/>
        <v>2041</v>
      </c>
      <c r="AJ28" s="32">
        <f t="shared" si="20"/>
        <v>2042</v>
      </c>
      <c r="AK28" s="32">
        <f t="shared" ref="AK28" si="21" xml:space="preserve"> IF(AK27 = 1, $F24, IF(AK26 &gt; (DATE(AJ28, $F25 + 1, 1) - 1), AJ28 + 1, AJ28))</f>
        <v>2043</v>
      </c>
      <c r="AL28" s="32">
        <f t="shared" ref="AL28" si="22" xml:space="preserve"> IF(AL27 = 1, $F24, IF(AL26 &gt; (DATE(AK28, $F25 + 1, 1) - 1), AK28 + 1, AK28))</f>
        <v>2044</v>
      </c>
      <c r="AM28" s="32">
        <f t="shared" ref="AM28" si="23" xml:space="preserve"> IF(AM27 = 1, $F24, IF(AM26 &gt; (DATE(AL28, $F25 + 1, 1) - 1), AL28 + 1, AL28))</f>
        <v>2045</v>
      </c>
    </row>
    <row r="31" spans="1:39" x14ac:dyDescent="0.25">
      <c r="A31" s="14" t="s">
        <v>28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3" spans="1:39" x14ac:dyDescent="0.25">
      <c r="E33" s="39" t="str">
        <f>InpC!E$16</f>
        <v>Operation start date</v>
      </c>
      <c r="F33" s="39">
        <f>InpC!F$16</f>
        <v>45292</v>
      </c>
      <c r="G33" s="39" t="str">
        <f>InpC!G$16</f>
        <v>date</v>
      </c>
    </row>
    <row r="34" spans="1:39" x14ac:dyDescent="0.25">
      <c r="E34" s="38" t="str">
        <f>InpC!E$17</f>
        <v>Length of operation period</v>
      </c>
      <c r="F34" s="38">
        <f>InpC!F$17</f>
        <v>20</v>
      </c>
      <c r="G34" s="38" t="str">
        <f>InpC!G$17</f>
        <v>years</v>
      </c>
    </row>
    <row r="35" spans="1:39" x14ac:dyDescent="0.25">
      <c r="E35" s="25" t="s">
        <v>34</v>
      </c>
      <c r="F35" s="25">
        <f>DATE(YEAR(F33) + F34, MONTH(F33), DAY(F33) - 1)</f>
        <v>52596</v>
      </c>
      <c r="G35" s="25" t="s">
        <v>5</v>
      </c>
    </row>
    <row r="37" spans="1:39" x14ac:dyDescent="0.25">
      <c r="E37" s="26" t="str">
        <f>E$35</f>
        <v>Last operation date</v>
      </c>
      <c r="F37" s="26">
        <f>F$35</f>
        <v>52596</v>
      </c>
      <c r="G37" s="26" t="str">
        <f>G$35</f>
        <v>date</v>
      </c>
    </row>
    <row r="38" spans="1:39" x14ac:dyDescent="0.25">
      <c r="E38" s="39" t="str">
        <f>InpC!E$16</f>
        <v>Operation start date</v>
      </c>
      <c r="F38" s="39">
        <f>InpC!F$16</f>
        <v>45292</v>
      </c>
      <c r="G38" s="39" t="str">
        <f>InpC!G$16</f>
        <v>date</v>
      </c>
    </row>
    <row r="39" spans="1:39" x14ac:dyDescent="0.25">
      <c r="E39" s="22" t="str">
        <f>E$19</f>
        <v>Model period ending</v>
      </c>
      <c r="F39" s="22">
        <f t="shared" ref="F39:AM39" si="24">F$19</f>
        <v>0</v>
      </c>
      <c r="G39" s="22" t="str">
        <f t="shared" si="24"/>
        <v>date</v>
      </c>
      <c r="H39" s="22">
        <f t="shared" si="24"/>
        <v>0</v>
      </c>
      <c r="I39" s="22">
        <f t="shared" si="24"/>
        <v>0</v>
      </c>
      <c r="J39" s="22">
        <f t="shared" si="24"/>
        <v>42735</v>
      </c>
      <c r="K39" s="22">
        <f t="shared" si="24"/>
        <v>43100</v>
      </c>
      <c r="L39" s="22">
        <f t="shared" si="24"/>
        <v>43465</v>
      </c>
      <c r="M39" s="22">
        <f t="shared" si="24"/>
        <v>43830</v>
      </c>
      <c r="N39" s="22">
        <f t="shared" si="24"/>
        <v>44196</v>
      </c>
      <c r="O39" s="22">
        <f t="shared" si="24"/>
        <v>44561</v>
      </c>
      <c r="P39" s="22">
        <f t="shared" si="24"/>
        <v>44926</v>
      </c>
      <c r="Q39" s="22">
        <f t="shared" si="24"/>
        <v>45291</v>
      </c>
      <c r="R39" s="22">
        <f t="shared" si="24"/>
        <v>45657</v>
      </c>
      <c r="S39" s="22">
        <f t="shared" si="24"/>
        <v>46022</v>
      </c>
      <c r="T39" s="22">
        <f t="shared" si="24"/>
        <v>46387</v>
      </c>
      <c r="U39" s="22">
        <f t="shared" si="24"/>
        <v>46752</v>
      </c>
      <c r="V39" s="22">
        <f t="shared" si="24"/>
        <v>47118</v>
      </c>
      <c r="W39" s="22">
        <f t="shared" si="24"/>
        <v>47483</v>
      </c>
      <c r="X39" s="22">
        <f t="shared" si="24"/>
        <v>47848</v>
      </c>
      <c r="Y39" s="22">
        <f t="shared" si="24"/>
        <v>48213</v>
      </c>
      <c r="Z39" s="22">
        <f t="shared" si="24"/>
        <v>48579</v>
      </c>
      <c r="AA39" s="22">
        <f t="shared" si="24"/>
        <v>48944</v>
      </c>
      <c r="AB39" s="22">
        <f t="shared" si="24"/>
        <v>49309</v>
      </c>
      <c r="AC39" s="22">
        <f t="shared" si="24"/>
        <v>49674</v>
      </c>
      <c r="AD39" s="22">
        <f t="shared" si="24"/>
        <v>50040</v>
      </c>
      <c r="AE39" s="22">
        <f t="shared" si="24"/>
        <v>50405</v>
      </c>
      <c r="AF39" s="22">
        <f t="shared" si="24"/>
        <v>50770</v>
      </c>
      <c r="AG39" s="22">
        <f t="shared" si="24"/>
        <v>51135</v>
      </c>
      <c r="AH39" s="22">
        <f t="shared" si="24"/>
        <v>51501</v>
      </c>
      <c r="AI39" s="22">
        <f t="shared" si="24"/>
        <v>51866</v>
      </c>
      <c r="AJ39" s="22">
        <f t="shared" si="24"/>
        <v>52231</v>
      </c>
      <c r="AK39" s="22">
        <f t="shared" si="24"/>
        <v>52596</v>
      </c>
      <c r="AL39" s="22">
        <f t="shared" si="24"/>
        <v>52962</v>
      </c>
      <c r="AM39" s="22">
        <f t="shared" si="24"/>
        <v>53327</v>
      </c>
    </row>
    <row r="40" spans="1:39" s="32" customFormat="1" x14ac:dyDescent="0.25">
      <c r="A40" s="30"/>
      <c r="B40" s="30"/>
      <c r="C40" s="31"/>
      <c r="E40" s="32" t="s">
        <v>35</v>
      </c>
      <c r="G40" s="32" t="s">
        <v>22</v>
      </c>
      <c r="J40" s="32">
        <f xml:space="preserve"> IF(AND(J39 &gt; $F38, J39 &lt;= $F37), 1, 0)</f>
        <v>0</v>
      </c>
      <c r="K40" s="32">
        <f t="shared" ref="K40:AI40" si="25" xml:space="preserve"> IF(AND(K39 &gt; $F38, K39 &lt;= $F37), 1, 0)</f>
        <v>0</v>
      </c>
      <c r="L40" s="32">
        <f t="shared" si="25"/>
        <v>0</v>
      </c>
      <c r="M40" s="32">
        <f t="shared" si="25"/>
        <v>0</v>
      </c>
      <c r="N40" s="32">
        <f t="shared" si="25"/>
        <v>0</v>
      </c>
      <c r="O40" s="32">
        <f t="shared" si="25"/>
        <v>0</v>
      </c>
      <c r="P40" s="32">
        <f t="shared" si="25"/>
        <v>0</v>
      </c>
      <c r="Q40" s="32">
        <f t="shared" si="25"/>
        <v>0</v>
      </c>
      <c r="R40" s="32">
        <f t="shared" si="25"/>
        <v>1</v>
      </c>
      <c r="S40" s="32">
        <f t="shared" si="25"/>
        <v>1</v>
      </c>
      <c r="T40" s="32">
        <f t="shared" si="25"/>
        <v>1</v>
      </c>
      <c r="U40" s="32">
        <f t="shared" si="25"/>
        <v>1</v>
      </c>
      <c r="V40" s="32">
        <f t="shared" si="25"/>
        <v>1</v>
      </c>
      <c r="W40" s="32">
        <f t="shared" si="25"/>
        <v>1</v>
      </c>
      <c r="X40" s="32">
        <f t="shared" si="25"/>
        <v>1</v>
      </c>
      <c r="Y40" s="32">
        <f t="shared" si="25"/>
        <v>1</v>
      </c>
      <c r="Z40" s="32">
        <f t="shared" si="25"/>
        <v>1</v>
      </c>
      <c r="AA40" s="32">
        <f t="shared" si="25"/>
        <v>1</v>
      </c>
      <c r="AB40" s="32">
        <f t="shared" si="25"/>
        <v>1</v>
      </c>
      <c r="AC40" s="32">
        <f t="shared" si="25"/>
        <v>1</v>
      </c>
      <c r="AD40" s="32">
        <f t="shared" si="25"/>
        <v>1</v>
      </c>
      <c r="AE40" s="32">
        <f t="shared" si="25"/>
        <v>1</v>
      </c>
      <c r="AF40" s="32">
        <f t="shared" si="25"/>
        <v>1</v>
      </c>
      <c r="AG40" s="32">
        <f t="shared" si="25"/>
        <v>1</v>
      </c>
      <c r="AH40" s="32">
        <f t="shared" si="25"/>
        <v>1</v>
      </c>
      <c r="AI40" s="32">
        <f t="shared" si="25"/>
        <v>1</v>
      </c>
      <c r="AJ40" s="32">
        <f xml:space="preserve"> IF(AND(AJ39 &gt; $F38, AJ39 &lt;= $F37), 1, 0)</f>
        <v>1</v>
      </c>
      <c r="AK40" s="32">
        <f t="shared" ref="AK40:AM40" si="26" xml:space="preserve"> IF(AND(AK39 &gt; $F38, AK39 &lt;= $F37), 1, 0)</f>
        <v>1</v>
      </c>
      <c r="AL40" s="32">
        <f t="shared" si="26"/>
        <v>0</v>
      </c>
      <c r="AM40" s="32">
        <f t="shared" si="26"/>
        <v>0</v>
      </c>
    </row>
    <row r="42" spans="1:39" x14ac:dyDescent="0.25">
      <c r="E42" s="39" t="str">
        <f>InpC!E$16</f>
        <v>Operation start date</v>
      </c>
      <c r="F42" s="39">
        <f>InpC!F$16</f>
        <v>45292</v>
      </c>
      <c r="G42" s="39" t="str">
        <f>InpC!G$16</f>
        <v>date</v>
      </c>
    </row>
    <row r="43" spans="1:39" x14ac:dyDescent="0.25">
      <c r="E43" s="22" t="str">
        <f>E$19</f>
        <v>Model period ending</v>
      </c>
      <c r="F43" s="22">
        <f t="shared" ref="F43:AM43" si="27">F$19</f>
        <v>0</v>
      </c>
      <c r="G43" s="22" t="str">
        <f t="shared" si="27"/>
        <v>date</v>
      </c>
      <c r="H43" s="22">
        <f t="shared" si="27"/>
        <v>0</v>
      </c>
      <c r="I43" s="22">
        <f t="shared" si="27"/>
        <v>0</v>
      </c>
      <c r="J43" s="22">
        <f t="shared" si="27"/>
        <v>42735</v>
      </c>
      <c r="K43" s="22">
        <f t="shared" si="27"/>
        <v>43100</v>
      </c>
      <c r="L43" s="22">
        <f t="shared" si="27"/>
        <v>43465</v>
      </c>
      <c r="M43" s="22">
        <f t="shared" si="27"/>
        <v>43830</v>
      </c>
      <c r="N43" s="22">
        <f t="shared" si="27"/>
        <v>44196</v>
      </c>
      <c r="O43" s="22">
        <f t="shared" si="27"/>
        <v>44561</v>
      </c>
      <c r="P43" s="22">
        <f t="shared" si="27"/>
        <v>44926</v>
      </c>
      <c r="Q43" s="22">
        <f t="shared" si="27"/>
        <v>45291</v>
      </c>
      <c r="R43" s="22">
        <f t="shared" si="27"/>
        <v>45657</v>
      </c>
      <c r="S43" s="22">
        <f t="shared" si="27"/>
        <v>46022</v>
      </c>
      <c r="T43" s="22">
        <f t="shared" si="27"/>
        <v>46387</v>
      </c>
      <c r="U43" s="22">
        <f t="shared" si="27"/>
        <v>46752</v>
      </c>
      <c r="V43" s="22">
        <f t="shared" si="27"/>
        <v>47118</v>
      </c>
      <c r="W43" s="22">
        <f t="shared" si="27"/>
        <v>47483</v>
      </c>
      <c r="X43" s="22">
        <f t="shared" si="27"/>
        <v>47848</v>
      </c>
      <c r="Y43" s="22">
        <f t="shared" si="27"/>
        <v>48213</v>
      </c>
      <c r="Z43" s="22">
        <f t="shared" si="27"/>
        <v>48579</v>
      </c>
      <c r="AA43" s="22">
        <f t="shared" si="27"/>
        <v>48944</v>
      </c>
      <c r="AB43" s="22">
        <f t="shared" si="27"/>
        <v>49309</v>
      </c>
      <c r="AC43" s="22">
        <f t="shared" si="27"/>
        <v>49674</v>
      </c>
      <c r="AD43" s="22">
        <f t="shared" si="27"/>
        <v>50040</v>
      </c>
      <c r="AE43" s="22">
        <f t="shared" si="27"/>
        <v>50405</v>
      </c>
      <c r="AF43" s="22">
        <f t="shared" si="27"/>
        <v>50770</v>
      </c>
      <c r="AG43" s="22">
        <f t="shared" si="27"/>
        <v>51135</v>
      </c>
      <c r="AH43" s="22">
        <f t="shared" si="27"/>
        <v>51501</v>
      </c>
      <c r="AI43" s="22">
        <f t="shared" si="27"/>
        <v>51866</v>
      </c>
      <c r="AJ43" s="22">
        <f t="shared" si="27"/>
        <v>52231</v>
      </c>
      <c r="AK43" s="22">
        <f t="shared" si="27"/>
        <v>52596</v>
      </c>
      <c r="AL43" s="22">
        <f t="shared" si="27"/>
        <v>52962</v>
      </c>
      <c r="AM43" s="22">
        <f t="shared" si="27"/>
        <v>53327</v>
      </c>
    </row>
    <row r="44" spans="1:39" s="32" customFormat="1" x14ac:dyDescent="0.25">
      <c r="A44" s="30"/>
      <c r="B44" s="30"/>
      <c r="C44" s="31"/>
      <c r="E44" s="32" t="s">
        <v>36</v>
      </c>
      <c r="G44" s="32" t="s">
        <v>22</v>
      </c>
      <c r="J44" s="32">
        <f xml:space="preserve"> IF(J43&lt;=$F42, 1, 0)</f>
        <v>1</v>
      </c>
      <c r="K44" s="32">
        <f t="shared" ref="K44:AI44" si="28" xml:space="preserve"> IF(K43&lt;=$F42, 1, 0)</f>
        <v>1</v>
      </c>
      <c r="L44" s="32">
        <f t="shared" si="28"/>
        <v>1</v>
      </c>
      <c r="M44" s="32">
        <f t="shared" si="28"/>
        <v>1</v>
      </c>
      <c r="N44" s="32">
        <f t="shared" si="28"/>
        <v>1</v>
      </c>
      <c r="O44" s="32">
        <f t="shared" si="28"/>
        <v>1</v>
      </c>
      <c r="P44" s="32">
        <f t="shared" si="28"/>
        <v>1</v>
      </c>
      <c r="Q44" s="32">
        <f t="shared" si="28"/>
        <v>1</v>
      </c>
      <c r="R44" s="32">
        <f t="shared" si="28"/>
        <v>0</v>
      </c>
      <c r="S44" s="32">
        <f t="shared" si="28"/>
        <v>0</v>
      </c>
      <c r="T44" s="32">
        <f t="shared" si="28"/>
        <v>0</v>
      </c>
      <c r="U44" s="32">
        <f t="shared" si="28"/>
        <v>0</v>
      </c>
      <c r="V44" s="32">
        <f t="shared" si="28"/>
        <v>0</v>
      </c>
      <c r="W44" s="32">
        <f t="shared" si="28"/>
        <v>0</v>
      </c>
      <c r="X44" s="32">
        <f t="shared" si="28"/>
        <v>0</v>
      </c>
      <c r="Y44" s="32">
        <f t="shared" si="28"/>
        <v>0</v>
      </c>
      <c r="Z44" s="32">
        <f t="shared" si="28"/>
        <v>0</v>
      </c>
      <c r="AA44" s="32">
        <f t="shared" si="28"/>
        <v>0</v>
      </c>
      <c r="AB44" s="32">
        <f t="shared" si="28"/>
        <v>0</v>
      </c>
      <c r="AC44" s="32">
        <f t="shared" si="28"/>
        <v>0</v>
      </c>
      <c r="AD44" s="32">
        <f t="shared" si="28"/>
        <v>0</v>
      </c>
      <c r="AE44" s="32">
        <f t="shared" si="28"/>
        <v>0</v>
      </c>
      <c r="AF44" s="32">
        <f t="shared" si="28"/>
        <v>0</v>
      </c>
      <c r="AG44" s="32">
        <f t="shared" si="28"/>
        <v>0</v>
      </c>
      <c r="AH44" s="32">
        <f t="shared" si="28"/>
        <v>0</v>
      </c>
      <c r="AI44" s="32">
        <f t="shared" si="28"/>
        <v>0</v>
      </c>
      <c r="AJ44" s="32">
        <f xml:space="preserve"> IF(AJ43&lt;=$F42, 1, 0)</f>
        <v>0</v>
      </c>
      <c r="AK44" s="32">
        <f t="shared" ref="AK44:AM44" si="29" xml:space="preserve"> IF(AK43&lt;=$F42, 1, 0)</f>
        <v>0</v>
      </c>
      <c r="AL44" s="32">
        <f t="shared" si="29"/>
        <v>0</v>
      </c>
      <c r="AM44" s="32">
        <f t="shared" si="29"/>
        <v>0</v>
      </c>
    </row>
    <row r="46" spans="1:39" x14ac:dyDescent="0.25">
      <c r="E46" s="21" t="str">
        <f>E$40</f>
        <v>Operation period flag</v>
      </c>
      <c r="F46" s="21">
        <f t="shared" ref="F46:AM46" si="30">F$40</f>
        <v>0</v>
      </c>
      <c r="G46" s="21" t="str">
        <f t="shared" si="30"/>
        <v>flag</v>
      </c>
      <c r="H46" s="21">
        <f t="shared" si="30"/>
        <v>0</v>
      </c>
      <c r="I46" s="21">
        <f t="shared" si="30"/>
        <v>0</v>
      </c>
      <c r="J46" s="21">
        <f t="shared" si="30"/>
        <v>0</v>
      </c>
      <c r="K46" s="21">
        <f t="shared" si="30"/>
        <v>0</v>
      </c>
      <c r="L46" s="21">
        <f t="shared" si="30"/>
        <v>0</v>
      </c>
      <c r="M46" s="21">
        <f t="shared" si="30"/>
        <v>0</v>
      </c>
      <c r="N46" s="21">
        <f t="shared" si="30"/>
        <v>0</v>
      </c>
      <c r="O46" s="21">
        <f t="shared" si="30"/>
        <v>0</v>
      </c>
      <c r="P46" s="21">
        <f t="shared" si="30"/>
        <v>0</v>
      </c>
      <c r="Q46" s="21">
        <f t="shared" si="30"/>
        <v>0</v>
      </c>
      <c r="R46" s="21">
        <f t="shared" si="30"/>
        <v>1</v>
      </c>
      <c r="S46" s="21">
        <f t="shared" si="30"/>
        <v>1</v>
      </c>
      <c r="T46" s="21">
        <f t="shared" si="30"/>
        <v>1</v>
      </c>
      <c r="U46" s="21">
        <f t="shared" si="30"/>
        <v>1</v>
      </c>
      <c r="V46" s="21">
        <f t="shared" si="30"/>
        <v>1</v>
      </c>
      <c r="W46" s="21">
        <f t="shared" si="30"/>
        <v>1</v>
      </c>
      <c r="X46" s="21">
        <f t="shared" si="30"/>
        <v>1</v>
      </c>
      <c r="Y46" s="21">
        <f t="shared" si="30"/>
        <v>1</v>
      </c>
      <c r="Z46" s="21">
        <f t="shared" si="30"/>
        <v>1</v>
      </c>
      <c r="AA46" s="21">
        <f t="shared" si="30"/>
        <v>1</v>
      </c>
      <c r="AB46" s="21">
        <f t="shared" si="30"/>
        <v>1</v>
      </c>
      <c r="AC46" s="21">
        <f t="shared" si="30"/>
        <v>1</v>
      </c>
      <c r="AD46" s="21">
        <f t="shared" si="30"/>
        <v>1</v>
      </c>
      <c r="AE46" s="21">
        <f t="shared" si="30"/>
        <v>1</v>
      </c>
      <c r="AF46" s="21">
        <f t="shared" si="30"/>
        <v>1</v>
      </c>
      <c r="AG46" s="21">
        <f t="shared" si="30"/>
        <v>1</v>
      </c>
      <c r="AH46" s="21">
        <f t="shared" si="30"/>
        <v>1</v>
      </c>
      <c r="AI46" s="21">
        <f t="shared" si="30"/>
        <v>1</v>
      </c>
      <c r="AJ46" s="21">
        <f t="shared" si="30"/>
        <v>1</v>
      </c>
      <c r="AK46" s="21">
        <f t="shared" si="30"/>
        <v>1</v>
      </c>
      <c r="AL46" s="21">
        <f t="shared" si="30"/>
        <v>0</v>
      </c>
      <c r="AM46" s="21">
        <f t="shared" si="30"/>
        <v>0</v>
      </c>
    </row>
    <row r="47" spans="1:39" x14ac:dyDescent="0.25">
      <c r="E47" s="21" t="str">
        <f>E$44</f>
        <v>Construction flag</v>
      </c>
      <c r="F47" s="21">
        <f t="shared" ref="F47:AM47" si="31">F$44</f>
        <v>0</v>
      </c>
      <c r="G47" s="21" t="str">
        <f t="shared" si="31"/>
        <v>flag</v>
      </c>
      <c r="H47" s="21">
        <f t="shared" si="31"/>
        <v>0</v>
      </c>
      <c r="I47" s="21">
        <f t="shared" si="31"/>
        <v>0</v>
      </c>
      <c r="J47" s="21">
        <f t="shared" si="31"/>
        <v>1</v>
      </c>
      <c r="K47" s="21">
        <f t="shared" si="31"/>
        <v>1</v>
      </c>
      <c r="L47" s="21">
        <f t="shared" si="31"/>
        <v>1</v>
      </c>
      <c r="M47" s="21">
        <f t="shared" si="31"/>
        <v>1</v>
      </c>
      <c r="N47" s="21">
        <f t="shared" si="31"/>
        <v>1</v>
      </c>
      <c r="O47" s="21">
        <f t="shared" si="31"/>
        <v>1</v>
      </c>
      <c r="P47" s="21">
        <f t="shared" si="31"/>
        <v>1</v>
      </c>
      <c r="Q47" s="21">
        <f t="shared" si="31"/>
        <v>1</v>
      </c>
      <c r="R47" s="21">
        <f t="shared" si="31"/>
        <v>0</v>
      </c>
      <c r="S47" s="21">
        <f t="shared" si="31"/>
        <v>0</v>
      </c>
      <c r="T47" s="21">
        <f t="shared" si="31"/>
        <v>0</v>
      </c>
      <c r="U47" s="21">
        <f t="shared" si="31"/>
        <v>0</v>
      </c>
      <c r="V47" s="21">
        <f t="shared" si="31"/>
        <v>0</v>
      </c>
      <c r="W47" s="21">
        <f t="shared" si="31"/>
        <v>0</v>
      </c>
      <c r="X47" s="21">
        <f t="shared" si="31"/>
        <v>0</v>
      </c>
      <c r="Y47" s="21">
        <f t="shared" si="31"/>
        <v>0</v>
      </c>
      <c r="Z47" s="21">
        <f t="shared" si="31"/>
        <v>0</v>
      </c>
      <c r="AA47" s="21">
        <f t="shared" si="31"/>
        <v>0</v>
      </c>
      <c r="AB47" s="21">
        <f t="shared" si="31"/>
        <v>0</v>
      </c>
      <c r="AC47" s="21">
        <f t="shared" si="31"/>
        <v>0</v>
      </c>
      <c r="AD47" s="21">
        <f t="shared" si="31"/>
        <v>0</v>
      </c>
      <c r="AE47" s="21">
        <f t="shared" si="31"/>
        <v>0</v>
      </c>
      <c r="AF47" s="21">
        <f t="shared" si="31"/>
        <v>0</v>
      </c>
      <c r="AG47" s="21">
        <f t="shared" si="31"/>
        <v>0</v>
      </c>
      <c r="AH47" s="21">
        <f t="shared" si="31"/>
        <v>0</v>
      </c>
      <c r="AI47" s="21">
        <f t="shared" si="31"/>
        <v>0</v>
      </c>
      <c r="AJ47" s="21">
        <f t="shared" si="31"/>
        <v>0</v>
      </c>
      <c r="AK47" s="21">
        <f t="shared" si="31"/>
        <v>0</v>
      </c>
      <c r="AL47" s="21">
        <f t="shared" si="31"/>
        <v>0</v>
      </c>
      <c r="AM47" s="21">
        <f t="shared" si="31"/>
        <v>0</v>
      </c>
    </row>
    <row r="48" spans="1:39" s="71" customFormat="1" x14ac:dyDescent="0.25">
      <c r="A48" s="84"/>
      <c r="B48" s="84"/>
      <c r="C48" s="85"/>
      <c r="D48" s="70"/>
      <c r="E48" s="70" t="s">
        <v>31</v>
      </c>
      <c r="F48" s="70"/>
      <c r="G48" s="70" t="s">
        <v>29</v>
      </c>
      <c r="H48" s="70"/>
      <c r="I48" s="70"/>
      <c r="J48" s="71" t="str">
        <f>IF(J47 = 1, "Construction", IF(J46 = 1, "Operation", "Post-Forecast"))</f>
        <v>Construction</v>
      </c>
      <c r="K48" s="71" t="str">
        <f t="shared" ref="K48:AJ48" si="32">IF(K47 = 1, "Construction", IF(K46 = 1, "Operation", "Post-Forecast"))</f>
        <v>Construction</v>
      </c>
      <c r="L48" s="71" t="str">
        <f t="shared" si="32"/>
        <v>Construction</v>
      </c>
      <c r="M48" s="71" t="str">
        <f t="shared" si="32"/>
        <v>Construction</v>
      </c>
      <c r="N48" s="71" t="str">
        <f t="shared" si="32"/>
        <v>Construction</v>
      </c>
      <c r="O48" s="71" t="str">
        <f t="shared" si="32"/>
        <v>Construction</v>
      </c>
      <c r="P48" s="71" t="str">
        <f t="shared" si="32"/>
        <v>Construction</v>
      </c>
      <c r="Q48" s="71" t="str">
        <f t="shared" si="32"/>
        <v>Construction</v>
      </c>
      <c r="R48" s="71" t="str">
        <f t="shared" si="32"/>
        <v>Operation</v>
      </c>
      <c r="S48" s="71" t="str">
        <f t="shared" si="32"/>
        <v>Operation</v>
      </c>
      <c r="T48" s="71" t="str">
        <f t="shared" si="32"/>
        <v>Operation</v>
      </c>
      <c r="U48" s="71" t="str">
        <f t="shared" si="32"/>
        <v>Operation</v>
      </c>
      <c r="V48" s="71" t="str">
        <f t="shared" si="32"/>
        <v>Operation</v>
      </c>
      <c r="W48" s="71" t="str">
        <f t="shared" si="32"/>
        <v>Operation</v>
      </c>
      <c r="X48" s="71" t="str">
        <f t="shared" si="32"/>
        <v>Operation</v>
      </c>
      <c r="Y48" s="71" t="str">
        <f t="shared" si="32"/>
        <v>Operation</v>
      </c>
      <c r="Z48" s="71" t="str">
        <f t="shared" si="32"/>
        <v>Operation</v>
      </c>
      <c r="AA48" s="71" t="str">
        <f t="shared" si="32"/>
        <v>Operation</v>
      </c>
      <c r="AB48" s="71" t="str">
        <f t="shared" si="32"/>
        <v>Operation</v>
      </c>
      <c r="AC48" s="71" t="str">
        <f t="shared" si="32"/>
        <v>Operation</v>
      </c>
      <c r="AD48" s="71" t="str">
        <f t="shared" si="32"/>
        <v>Operation</v>
      </c>
      <c r="AE48" s="71" t="str">
        <f t="shared" si="32"/>
        <v>Operation</v>
      </c>
      <c r="AF48" s="71" t="str">
        <f t="shared" si="32"/>
        <v>Operation</v>
      </c>
      <c r="AG48" s="71" t="str">
        <f t="shared" si="32"/>
        <v>Operation</v>
      </c>
      <c r="AH48" s="71" t="str">
        <f t="shared" si="32"/>
        <v>Operation</v>
      </c>
      <c r="AI48" s="71" t="str">
        <f t="shared" si="32"/>
        <v>Operation</v>
      </c>
      <c r="AJ48" s="71" t="str">
        <f t="shared" si="32"/>
        <v>Operation</v>
      </c>
      <c r="AK48" s="71" t="str">
        <f t="shared" ref="AK48:AM48" si="33">IF(AK47 = 1, "Construction", IF(AK46 = 1, "Operation", "Post-Forecast"))</f>
        <v>Operation</v>
      </c>
      <c r="AL48" s="71" t="str">
        <f t="shared" si="33"/>
        <v>Post-Forecast</v>
      </c>
      <c r="AM48" s="71" t="str">
        <f t="shared" si="33"/>
        <v>Post-Forecast</v>
      </c>
    </row>
    <row r="50" spans="1:39" x14ac:dyDescent="0.25">
      <c r="E50" s="39" t="str">
        <f>InpC!E$16</f>
        <v>Operation start date</v>
      </c>
      <c r="F50" s="39">
        <f>InpC!F$16</f>
        <v>45292</v>
      </c>
      <c r="G50" s="39" t="str">
        <f>InpC!G$16</f>
        <v>date</v>
      </c>
    </row>
    <row r="51" spans="1:39" x14ac:dyDescent="0.25">
      <c r="E51" s="22" t="str">
        <f>E15</f>
        <v>Model period beginning</v>
      </c>
      <c r="F51" s="22">
        <f t="shared" ref="F51:AJ51" si="34">F15</f>
        <v>0</v>
      </c>
      <c r="G51" s="22" t="str">
        <f t="shared" si="34"/>
        <v>date</v>
      </c>
      <c r="H51" s="22">
        <f t="shared" si="34"/>
        <v>0</v>
      </c>
      <c r="I51" s="22">
        <f t="shared" si="34"/>
        <v>0</v>
      </c>
      <c r="J51" s="22">
        <f t="shared" si="34"/>
        <v>42370</v>
      </c>
      <c r="K51" s="22">
        <f t="shared" si="34"/>
        <v>42736</v>
      </c>
      <c r="L51" s="22">
        <f t="shared" si="34"/>
        <v>43101</v>
      </c>
      <c r="M51" s="22">
        <f t="shared" si="34"/>
        <v>43466</v>
      </c>
      <c r="N51" s="22">
        <f t="shared" si="34"/>
        <v>43831</v>
      </c>
      <c r="O51" s="22">
        <f t="shared" si="34"/>
        <v>44197</v>
      </c>
      <c r="P51" s="22">
        <f t="shared" si="34"/>
        <v>44562</v>
      </c>
      <c r="Q51" s="22">
        <f t="shared" si="34"/>
        <v>44927</v>
      </c>
      <c r="R51" s="22">
        <f t="shared" si="34"/>
        <v>45292</v>
      </c>
      <c r="S51" s="22">
        <f t="shared" si="34"/>
        <v>45658</v>
      </c>
      <c r="T51" s="22">
        <f t="shared" si="34"/>
        <v>46023</v>
      </c>
      <c r="U51" s="22">
        <f t="shared" si="34"/>
        <v>46388</v>
      </c>
      <c r="V51" s="22">
        <f t="shared" si="34"/>
        <v>46753</v>
      </c>
      <c r="W51" s="22">
        <f t="shared" si="34"/>
        <v>47119</v>
      </c>
      <c r="X51" s="22">
        <f t="shared" si="34"/>
        <v>47484</v>
      </c>
      <c r="Y51" s="22">
        <f t="shared" si="34"/>
        <v>47849</v>
      </c>
      <c r="Z51" s="22">
        <f t="shared" si="34"/>
        <v>48214</v>
      </c>
      <c r="AA51" s="22">
        <f t="shared" si="34"/>
        <v>48580</v>
      </c>
      <c r="AB51" s="22">
        <f t="shared" si="34"/>
        <v>48945</v>
      </c>
      <c r="AC51" s="22">
        <f t="shared" si="34"/>
        <v>49310</v>
      </c>
      <c r="AD51" s="22">
        <f t="shared" si="34"/>
        <v>49675</v>
      </c>
      <c r="AE51" s="22">
        <f t="shared" si="34"/>
        <v>50041</v>
      </c>
      <c r="AF51" s="22">
        <f t="shared" si="34"/>
        <v>50406</v>
      </c>
      <c r="AG51" s="22">
        <f t="shared" si="34"/>
        <v>50771</v>
      </c>
      <c r="AH51" s="22">
        <f t="shared" si="34"/>
        <v>51136</v>
      </c>
      <c r="AI51" s="22">
        <f t="shared" si="34"/>
        <v>51502</v>
      </c>
      <c r="AJ51" s="22">
        <f t="shared" si="34"/>
        <v>51867</v>
      </c>
      <c r="AK51" s="22">
        <f t="shared" ref="AK51:AM51" si="35">AK15</f>
        <v>52232</v>
      </c>
      <c r="AL51" s="22">
        <f t="shared" si="35"/>
        <v>52597</v>
      </c>
      <c r="AM51" s="22">
        <f t="shared" si="35"/>
        <v>52963</v>
      </c>
    </row>
    <row r="52" spans="1:39" s="32" customFormat="1" x14ac:dyDescent="0.25">
      <c r="A52" s="30"/>
      <c r="B52" s="30"/>
      <c r="C52" s="31"/>
      <c r="E52" s="32" t="s">
        <v>181</v>
      </c>
      <c r="G52" s="32" t="s">
        <v>22</v>
      </c>
      <c r="J52" s="32">
        <f xml:space="preserve"> IF(J51 = $F50, 1, 0)</f>
        <v>0</v>
      </c>
      <c r="K52" s="32">
        <f t="shared" ref="K52:AJ52" si="36" xml:space="preserve"> IF(K51 = $F50, 1, 0)</f>
        <v>0</v>
      </c>
      <c r="L52" s="32">
        <f t="shared" si="36"/>
        <v>0</v>
      </c>
      <c r="M52" s="32">
        <f t="shared" si="36"/>
        <v>0</v>
      </c>
      <c r="N52" s="32">
        <f t="shared" si="36"/>
        <v>0</v>
      </c>
      <c r="O52" s="32">
        <f t="shared" si="36"/>
        <v>0</v>
      </c>
      <c r="P52" s="32">
        <f xml:space="preserve"> IF(P51 = $F50, 1, 0)</f>
        <v>0</v>
      </c>
      <c r="Q52" s="32">
        <f t="shared" si="36"/>
        <v>0</v>
      </c>
      <c r="R52" s="32">
        <f t="shared" si="36"/>
        <v>1</v>
      </c>
      <c r="S52" s="32">
        <f t="shared" si="36"/>
        <v>0</v>
      </c>
      <c r="T52" s="32">
        <f t="shared" si="36"/>
        <v>0</v>
      </c>
      <c r="U52" s="32">
        <f t="shared" si="36"/>
        <v>0</v>
      </c>
      <c r="V52" s="32">
        <f t="shared" si="36"/>
        <v>0</v>
      </c>
      <c r="W52" s="32">
        <f t="shared" si="36"/>
        <v>0</v>
      </c>
      <c r="X52" s="32">
        <f t="shared" si="36"/>
        <v>0</v>
      </c>
      <c r="Y52" s="32">
        <f t="shared" si="36"/>
        <v>0</v>
      </c>
      <c r="Z52" s="32">
        <f t="shared" si="36"/>
        <v>0</v>
      </c>
      <c r="AA52" s="32">
        <f t="shared" si="36"/>
        <v>0</v>
      </c>
      <c r="AB52" s="32">
        <f t="shared" si="36"/>
        <v>0</v>
      </c>
      <c r="AC52" s="32">
        <f t="shared" si="36"/>
        <v>0</v>
      </c>
      <c r="AD52" s="32">
        <f t="shared" si="36"/>
        <v>0</v>
      </c>
      <c r="AE52" s="32">
        <f t="shared" si="36"/>
        <v>0</v>
      </c>
      <c r="AF52" s="32">
        <f t="shared" si="36"/>
        <v>0</v>
      </c>
      <c r="AG52" s="32">
        <f t="shared" si="36"/>
        <v>0</v>
      </c>
      <c r="AH52" s="32">
        <f t="shared" si="36"/>
        <v>0</v>
      </c>
      <c r="AI52" s="32">
        <f t="shared" si="36"/>
        <v>0</v>
      </c>
      <c r="AJ52" s="32">
        <f t="shared" si="36"/>
        <v>0</v>
      </c>
      <c r="AK52" s="32">
        <f t="shared" ref="AK52:AM52" si="37" xml:space="preserve"> IF(AK51 = $F50, 1, 0)</f>
        <v>0</v>
      </c>
      <c r="AL52" s="32">
        <f t="shared" si="37"/>
        <v>0</v>
      </c>
      <c r="AM52" s="32">
        <f t="shared" si="37"/>
        <v>0</v>
      </c>
    </row>
    <row r="54" spans="1:39" x14ac:dyDescent="0.25">
      <c r="E54" s="26" t="str">
        <f>E$35</f>
        <v>Last operation date</v>
      </c>
      <c r="F54" s="26">
        <f>F$35</f>
        <v>52596</v>
      </c>
      <c r="G54" s="26" t="str">
        <f>G$35</f>
        <v>date</v>
      </c>
    </row>
    <row r="55" spans="1:39" x14ac:dyDescent="0.25">
      <c r="E55" s="22" t="str">
        <f>E$19</f>
        <v>Model period ending</v>
      </c>
      <c r="F55" s="22">
        <f t="shared" ref="F55:AM55" si="38">F$19</f>
        <v>0</v>
      </c>
      <c r="G55" s="22" t="str">
        <f t="shared" si="38"/>
        <v>date</v>
      </c>
      <c r="H55" s="22">
        <f t="shared" si="38"/>
        <v>0</v>
      </c>
      <c r="I55" s="22">
        <f t="shared" si="38"/>
        <v>0</v>
      </c>
      <c r="J55" s="22">
        <f t="shared" si="38"/>
        <v>42735</v>
      </c>
      <c r="K55" s="22">
        <f t="shared" si="38"/>
        <v>43100</v>
      </c>
      <c r="L55" s="22">
        <f t="shared" si="38"/>
        <v>43465</v>
      </c>
      <c r="M55" s="22">
        <f t="shared" si="38"/>
        <v>43830</v>
      </c>
      <c r="N55" s="22">
        <f t="shared" si="38"/>
        <v>44196</v>
      </c>
      <c r="O55" s="22">
        <f t="shared" si="38"/>
        <v>44561</v>
      </c>
      <c r="P55" s="22">
        <f t="shared" si="38"/>
        <v>44926</v>
      </c>
      <c r="Q55" s="22">
        <f t="shared" si="38"/>
        <v>45291</v>
      </c>
      <c r="R55" s="22">
        <f t="shared" si="38"/>
        <v>45657</v>
      </c>
      <c r="S55" s="22">
        <f t="shared" si="38"/>
        <v>46022</v>
      </c>
      <c r="T55" s="22">
        <f t="shared" si="38"/>
        <v>46387</v>
      </c>
      <c r="U55" s="22">
        <f t="shared" si="38"/>
        <v>46752</v>
      </c>
      <c r="V55" s="22">
        <f t="shared" si="38"/>
        <v>47118</v>
      </c>
      <c r="W55" s="22">
        <f t="shared" si="38"/>
        <v>47483</v>
      </c>
      <c r="X55" s="22">
        <f t="shared" si="38"/>
        <v>47848</v>
      </c>
      <c r="Y55" s="22">
        <f t="shared" si="38"/>
        <v>48213</v>
      </c>
      <c r="Z55" s="22">
        <f t="shared" si="38"/>
        <v>48579</v>
      </c>
      <c r="AA55" s="22">
        <f t="shared" si="38"/>
        <v>48944</v>
      </c>
      <c r="AB55" s="22">
        <f t="shared" si="38"/>
        <v>49309</v>
      </c>
      <c r="AC55" s="22">
        <f t="shared" si="38"/>
        <v>49674</v>
      </c>
      <c r="AD55" s="22">
        <f t="shared" si="38"/>
        <v>50040</v>
      </c>
      <c r="AE55" s="22">
        <f t="shared" si="38"/>
        <v>50405</v>
      </c>
      <c r="AF55" s="22">
        <f t="shared" si="38"/>
        <v>50770</v>
      </c>
      <c r="AG55" s="22">
        <f t="shared" si="38"/>
        <v>51135</v>
      </c>
      <c r="AH55" s="22">
        <f t="shared" si="38"/>
        <v>51501</v>
      </c>
      <c r="AI55" s="22">
        <f t="shared" si="38"/>
        <v>51866</v>
      </c>
      <c r="AJ55" s="22">
        <f t="shared" si="38"/>
        <v>52231</v>
      </c>
      <c r="AK55" s="22">
        <f t="shared" si="38"/>
        <v>52596</v>
      </c>
      <c r="AL55" s="22">
        <f t="shared" si="38"/>
        <v>52962</v>
      </c>
      <c r="AM55" s="22">
        <f t="shared" si="38"/>
        <v>53327</v>
      </c>
    </row>
    <row r="56" spans="1:39" s="71" customFormat="1" x14ac:dyDescent="0.25">
      <c r="A56" s="84"/>
      <c r="B56" s="84"/>
      <c r="C56" s="85"/>
      <c r="D56" s="70"/>
      <c r="E56" s="70" t="s">
        <v>183</v>
      </c>
      <c r="F56" s="32"/>
      <c r="G56" s="32" t="s">
        <v>22</v>
      </c>
      <c r="H56" s="32"/>
      <c r="I56" s="32"/>
      <c r="J56" s="32">
        <f t="shared" ref="J56:AJ56" si="39" xml:space="preserve"> IF(J55 = $F54, 1, 0)</f>
        <v>0</v>
      </c>
      <c r="K56" s="32">
        <f t="shared" si="39"/>
        <v>0</v>
      </c>
      <c r="L56" s="32">
        <f t="shared" si="39"/>
        <v>0</v>
      </c>
      <c r="M56" s="32">
        <f t="shared" si="39"/>
        <v>0</v>
      </c>
      <c r="N56" s="32">
        <f t="shared" si="39"/>
        <v>0</v>
      </c>
      <c r="O56" s="32">
        <f t="shared" si="39"/>
        <v>0</v>
      </c>
      <c r="P56" s="32">
        <f t="shared" si="39"/>
        <v>0</v>
      </c>
      <c r="Q56" s="32">
        <f t="shared" si="39"/>
        <v>0</v>
      </c>
      <c r="R56" s="32">
        <f t="shared" si="39"/>
        <v>0</v>
      </c>
      <c r="S56" s="32">
        <f t="shared" si="39"/>
        <v>0</v>
      </c>
      <c r="T56" s="32">
        <f t="shared" si="39"/>
        <v>0</v>
      </c>
      <c r="U56" s="32">
        <f t="shared" si="39"/>
        <v>0</v>
      </c>
      <c r="V56" s="32">
        <f t="shared" si="39"/>
        <v>0</v>
      </c>
      <c r="W56" s="32">
        <f t="shared" si="39"/>
        <v>0</v>
      </c>
      <c r="X56" s="32">
        <f t="shared" si="39"/>
        <v>0</v>
      </c>
      <c r="Y56" s="32">
        <f t="shared" si="39"/>
        <v>0</v>
      </c>
      <c r="Z56" s="32">
        <f t="shared" si="39"/>
        <v>0</v>
      </c>
      <c r="AA56" s="32">
        <f t="shared" si="39"/>
        <v>0</v>
      </c>
      <c r="AB56" s="32">
        <f t="shared" si="39"/>
        <v>0</v>
      </c>
      <c r="AC56" s="32">
        <f t="shared" si="39"/>
        <v>0</v>
      </c>
      <c r="AD56" s="32">
        <f t="shared" si="39"/>
        <v>0</v>
      </c>
      <c r="AE56" s="32">
        <f t="shared" si="39"/>
        <v>0</v>
      </c>
      <c r="AF56" s="32">
        <f t="shared" si="39"/>
        <v>0</v>
      </c>
      <c r="AG56" s="32">
        <f t="shared" si="39"/>
        <v>0</v>
      </c>
      <c r="AH56" s="32">
        <f t="shared" si="39"/>
        <v>0</v>
      </c>
      <c r="AI56" s="32">
        <f t="shared" si="39"/>
        <v>0</v>
      </c>
      <c r="AJ56" s="32">
        <f t="shared" si="39"/>
        <v>0</v>
      </c>
      <c r="AK56" s="32">
        <f t="shared" ref="AK56:AM56" si="40" xml:space="preserve"> IF(AK55 = $F54, 1, 0)</f>
        <v>1</v>
      </c>
      <c r="AL56" s="32">
        <f t="shared" si="40"/>
        <v>0</v>
      </c>
      <c r="AM56" s="32">
        <f t="shared" si="40"/>
        <v>0</v>
      </c>
    </row>
    <row r="58" spans="1:39" x14ac:dyDescent="0.25">
      <c r="A58" s="14" t="s">
        <v>240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s="107" customFormat="1" x14ac:dyDescent="0.2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</row>
    <row r="60" spans="1:39" x14ac:dyDescent="0.25">
      <c r="B60" s="2" t="s">
        <v>217</v>
      </c>
    </row>
    <row r="61" spans="1:39" s="89" customFormat="1" x14ac:dyDescent="0.25">
      <c r="A61" s="127"/>
      <c r="B61" s="127"/>
      <c r="C61" s="128"/>
      <c r="D61" s="129"/>
      <c r="E61" s="126" t="str">
        <f>InpC!E$134</f>
        <v>Value of Time Escalation</v>
      </c>
      <c r="F61" s="126">
        <f>InpC!F$134</f>
        <v>0</v>
      </c>
      <c r="G61" s="126" t="str">
        <f>InpC!G$134</f>
        <v>%</v>
      </c>
      <c r="H61" s="129"/>
      <c r="I61" s="129"/>
    </row>
    <row r="62" spans="1:39" s="45" customFormat="1" x14ac:dyDescent="0.25">
      <c r="A62" s="119"/>
      <c r="B62" s="119"/>
      <c r="C62" s="120"/>
      <c r="D62" s="65"/>
      <c r="E62" s="65" t="s">
        <v>219</v>
      </c>
      <c r="F62" s="65"/>
      <c r="G62" s="65" t="s">
        <v>227</v>
      </c>
      <c r="H62" s="65"/>
      <c r="I62" s="121"/>
      <c r="J62" s="45">
        <v>1</v>
      </c>
      <c r="K62" s="45">
        <f t="shared" ref="K62:AJ62" si="41">J62*(1 + $F61)</f>
        <v>1</v>
      </c>
      <c r="L62" s="45">
        <f t="shared" si="41"/>
        <v>1</v>
      </c>
      <c r="M62" s="45">
        <f t="shared" si="41"/>
        <v>1</v>
      </c>
      <c r="N62" s="45">
        <f t="shared" si="41"/>
        <v>1</v>
      </c>
      <c r="O62" s="45">
        <f t="shared" si="41"/>
        <v>1</v>
      </c>
      <c r="P62" s="45">
        <f t="shared" si="41"/>
        <v>1</v>
      </c>
      <c r="Q62" s="45">
        <f t="shared" si="41"/>
        <v>1</v>
      </c>
      <c r="R62" s="45">
        <f t="shared" si="41"/>
        <v>1</v>
      </c>
      <c r="S62" s="45">
        <f t="shared" si="41"/>
        <v>1</v>
      </c>
      <c r="T62" s="45">
        <f t="shared" si="41"/>
        <v>1</v>
      </c>
      <c r="U62" s="45">
        <f t="shared" si="41"/>
        <v>1</v>
      </c>
      <c r="V62" s="45">
        <f t="shared" si="41"/>
        <v>1</v>
      </c>
      <c r="W62" s="45">
        <f t="shared" si="41"/>
        <v>1</v>
      </c>
      <c r="X62" s="45">
        <f t="shared" si="41"/>
        <v>1</v>
      </c>
      <c r="Y62" s="45">
        <f t="shared" si="41"/>
        <v>1</v>
      </c>
      <c r="Z62" s="45">
        <f t="shared" si="41"/>
        <v>1</v>
      </c>
      <c r="AA62" s="45">
        <f t="shared" si="41"/>
        <v>1</v>
      </c>
      <c r="AB62" s="45">
        <f t="shared" si="41"/>
        <v>1</v>
      </c>
      <c r="AC62" s="45">
        <f t="shared" si="41"/>
        <v>1</v>
      </c>
      <c r="AD62" s="45">
        <f t="shared" si="41"/>
        <v>1</v>
      </c>
      <c r="AE62" s="45">
        <f t="shared" si="41"/>
        <v>1</v>
      </c>
      <c r="AF62" s="45">
        <f t="shared" si="41"/>
        <v>1</v>
      </c>
      <c r="AG62" s="45">
        <f t="shared" si="41"/>
        <v>1</v>
      </c>
      <c r="AH62" s="45">
        <f t="shared" si="41"/>
        <v>1</v>
      </c>
      <c r="AI62" s="45">
        <f t="shared" si="41"/>
        <v>1</v>
      </c>
      <c r="AJ62" s="45">
        <f t="shared" si="41"/>
        <v>1</v>
      </c>
      <c r="AK62" s="45">
        <f t="shared" ref="AK62" si="42">AJ62*(1 + $F61)</f>
        <v>1</v>
      </c>
      <c r="AL62" s="45">
        <f t="shared" ref="AL62" si="43">AK62*(1 + $F61)</f>
        <v>1</v>
      </c>
      <c r="AM62" s="45">
        <f t="shared" ref="AM62" si="44">AL62*(1 + $F61)</f>
        <v>1</v>
      </c>
    </row>
    <row r="64" spans="1:39" x14ac:dyDescent="0.25">
      <c r="B64" s="2" t="s">
        <v>218</v>
      </c>
    </row>
    <row r="65" spans="1:39" s="126" customFormat="1" x14ac:dyDescent="0.25">
      <c r="A65" s="124"/>
      <c r="B65" s="124"/>
      <c r="C65" s="125"/>
      <c r="E65" s="126" t="str">
        <f>InpC!E$158</f>
        <v>CO2e Uprater - increase in value per year</v>
      </c>
      <c r="F65" s="126">
        <f>InpC!F$158</f>
        <v>0.03</v>
      </c>
      <c r="G65" s="126" t="s">
        <v>70</v>
      </c>
    </row>
    <row r="66" spans="1:39" s="73" customFormat="1" x14ac:dyDescent="0.25">
      <c r="A66" s="122"/>
      <c r="B66" s="122"/>
      <c r="C66" s="123"/>
      <c r="E66" s="73" t="s">
        <v>220</v>
      </c>
      <c r="G66" s="73" t="s">
        <v>227</v>
      </c>
      <c r="J66" s="73">
        <v>1</v>
      </c>
      <c r="K66" s="73">
        <f t="shared" ref="K66:AJ66" si="45">J66*(1 + $F65)</f>
        <v>1.03</v>
      </c>
      <c r="L66" s="73">
        <f t="shared" si="45"/>
        <v>1.0609</v>
      </c>
      <c r="M66" s="73">
        <f t="shared" si="45"/>
        <v>1.092727</v>
      </c>
      <c r="N66" s="73">
        <f t="shared" si="45"/>
        <v>1.1255088100000001</v>
      </c>
      <c r="O66" s="73">
        <f t="shared" si="45"/>
        <v>1.1592740743000001</v>
      </c>
      <c r="P66" s="73">
        <f t="shared" si="45"/>
        <v>1.1940522965290001</v>
      </c>
      <c r="Q66" s="73">
        <f t="shared" si="45"/>
        <v>1.2298738654248702</v>
      </c>
      <c r="R66" s="73">
        <f t="shared" si="45"/>
        <v>1.2667700813876164</v>
      </c>
      <c r="S66" s="73">
        <f t="shared" si="45"/>
        <v>1.3047731838292449</v>
      </c>
      <c r="T66" s="73">
        <f t="shared" si="45"/>
        <v>1.3439163793441222</v>
      </c>
      <c r="U66" s="73">
        <f t="shared" si="45"/>
        <v>1.3842338707244459</v>
      </c>
      <c r="V66" s="73">
        <f t="shared" si="45"/>
        <v>1.4257608868461793</v>
      </c>
      <c r="W66" s="73">
        <f t="shared" si="45"/>
        <v>1.4685337134515648</v>
      </c>
      <c r="X66" s="73">
        <f t="shared" si="45"/>
        <v>1.5125897248551119</v>
      </c>
      <c r="Y66" s="73">
        <f t="shared" si="45"/>
        <v>1.5579674166007653</v>
      </c>
      <c r="Z66" s="73">
        <f t="shared" si="45"/>
        <v>1.6047064390987884</v>
      </c>
      <c r="AA66" s="73">
        <f t="shared" si="45"/>
        <v>1.652847632271752</v>
      </c>
      <c r="AB66" s="73">
        <f t="shared" si="45"/>
        <v>1.7024330612399046</v>
      </c>
      <c r="AC66" s="73">
        <f t="shared" si="45"/>
        <v>1.7535060530771018</v>
      </c>
      <c r="AD66" s="73">
        <f t="shared" si="45"/>
        <v>1.806111234669415</v>
      </c>
      <c r="AE66" s="73">
        <f t="shared" si="45"/>
        <v>1.8602945717094976</v>
      </c>
      <c r="AF66" s="73">
        <f t="shared" si="45"/>
        <v>1.9161034088607827</v>
      </c>
      <c r="AG66" s="73">
        <f t="shared" si="45"/>
        <v>1.9735865111266062</v>
      </c>
      <c r="AH66" s="73">
        <f t="shared" si="45"/>
        <v>2.0327941064604045</v>
      </c>
      <c r="AI66" s="73">
        <f t="shared" si="45"/>
        <v>2.0937779296542165</v>
      </c>
      <c r="AJ66" s="73">
        <f t="shared" si="45"/>
        <v>2.1565912675438432</v>
      </c>
      <c r="AK66" s="73">
        <f t="shared" ref="AK66" si="46">AJ66*(1 + $F65)</f>
        <v>2.2212890055701586</v>
      </c>
      <c r="AL66" s="73">
        <f t="shared" ref="AL66" si="47">AK66*(1 + $F65)</f>
        <v>2.2879276757372633</v>
      </c>
      <c r="AM66" s="73">
        <f t="shared" ref="AM66" si="48">AL66*(1 + $F65)</f>
        <v>2.3565655060093813</v>
      </c>
    </row>
    <row r="68" spans="1:39" x14ac:dyDescent="0.25">
      <c r="B68" s="2" t="s">
        <v>243</v>
      </c>
    </row>
    <row r="69" spans="1:39" s="38" customFormat="1" x14ac:dyDescent="0.25">
      <c r="A69" s="81"/>
      <c r="B69" s="81"/>
      <c r="C69" s="82"/>
      <c r="E69" s="38" t="str">
        <f>InpC!E$161</f>
        <v>Base year</v>
      </c>
      <c r="F69" s="38">
        <v>2017</v>
      </c>
      <c r="G69" s="38" t="str">
        <f>InpC!G$161</f>
        <v>year</v>
      </c>
    </row>
    <row r="70" spans="1:39" s="126" customFormat="1" x14ac:dyDescent="0.25">
      <c r="A70" s="124"/>
      <c r="B70" s="124"/>
      <c r="C70" s="125"/>
      <c r="E70" s="126" t="str">
        <f>InpC!E$160</f>
        <v>Discount Rate</v>
      </c>
      <c r="F70" s="126">
        <f>InpC!F$160</f>
        <v>7.0000000000000007E-2</v>
      </c>
      <c r="G70" s="126" t="str">
        <f>InpC!G$160</f>
        <v>%</v>
      </c>
    </row>
    <row r="71" spans="1:39" s="183" customFormat="1" x14ac:dyDescent="0.25">
      <c r="A71" s="181"/>
      <c r="B71" s="181"/>
      <c r="C71" s="182"/>
      <c r="E71" s="183" t="s">
        <v>245</v>
      </c>
      <c r="G71" s="183" t="s">
        <v>246</v>
      </c>
      <c r="J71" s="183">
        <f xml:space="preserve"> (1 + $F70)^(J$4 - $F69)</f>
        <v>0.93457943925233644</v>
      </c>
      <c r="K71" s="183">
        <f t="shared" ref="K71:AJ71" si="49" xml:space="preserve"> (1 + $F70)^(K$4 - $F69)</f>
        <v>1</v>
      </c>
      <c r="L71" s="183">
        <f t="shared" si="49"/>
        <v>1.07</v>
      </c>
      <c r="M71" s="183">
        <f t="shared" si="49"/>
        <v>1.1449</v>
      </c>
      <c r="N71" s="183">
        <f t="shared" si="49"/>
        <v>1.2250430000000001</v>
      </c>
      <c r="O71" s="183">
        <f t="shared" si="49"/>
        <v>1.31079601</v>
      </c>
      <c r="P71" s="183">
        <f t="shared" si="49"/>
        <v>1.4025517307000002</v>
      </c>
      <c r="Q71" s="183">
        <f t="shared" si="49"/>
        <v>1.5007303518490001</v>
      </c>
      <c r="R71" s="183">
        <f t="shared" si="49"/>
        <v>1.6057814764784302</v>
      </c>
      <c r="S71" s="183">
        <f t="shared" si="49"/>
        <v>1.7181861798319202</v>
      </c>
      <c r="T71" s="183">
        <f t="shared" si="49"/>
        <v>1.8384592124201549</v>
      </c>
      <c r="U71" s="183">
        <f t="shared" si="49"/>
        <v>1.9671513572895656</v>
      </c>
      <c r="V71" s="183">
        <f t="shared" si="49"/>
        <v>2.1048519522998355</v>
      </c>
      <c r="W71" s="183">
        <f t="shared" si="49"/>
        <v>2.2521915889608235</v>
      </c>
      <c r="X71" s="183">
        <f t="shared" si="49"/>
        <v>2.4098450001880813</v>
      </c>
      <c r="Y71" s="183">
        <f t="shared" si="49"/>
        <v>2.5785341502012469</v>
      </c>
      <c r="Z71" s="183">
        <f t="shared" si="49"/>
        <v>2.7590315407153345</v>
      </c>
      <c r="AA71" s="183">
        <f t="shared" si="49"/>
        <v>2.9521637485654075</v>
      </c>
      <c r="AB71" s="183">
        <f t="shared" si="49"/>
        <v>3.1588152109649861</v>
      </c>
      <c r="AC71" s="183">
        <f t="shared" si="49"/>
        <v>3.3799322757325352</v>
      </c>
      <c r="AD71" s="183">
        <f t="shared" si="49"/>
        <v>3.6165275350338129</v>
      </c>
      <c r="AE71" s="183">
        <f t="shared" si="49"/>
        <v>3.8696844624861795</v>
      </c>
      <c r="AF71" s="183">
        <f t="shared" si="49"/>
        <v>4.1405623748602123</v>
      </c>
      <c r="AG71" s="183">
        <f t="shared" si="49"/>
        <v>4.4304017411004271</v>
      </c>
      <c r="AH71" s="183">
        <f t="shared" si="49"/>
        <v>4.740529862977457</v>
      </c>
      <c r="AI71" s="183">
        <f t="shared" si="49"/>
        <v>5.0723669533858793</v>
      </c>
      <c r="AJ71" s="183">
        <f t="shared" si="49"/>
        <v>5.4274326401228912</v>
      </c>
      <c r="AK71" s="183">
        <f t="shared" ref="AK71:AM71" si="50" xml:space="preserve"> (1 + $F70)^(AK$4 - $F69)</f>
        <v>5.807352924931493</v>
      </c>
      <c r="AL71" s="183">
        <f t="shared" si="50"/>
        <v>6.2138676296766988</v>
      </c>
      <c r="AM71" s="183">
        <f t="shared" si="50"/>
        <v>6.6488383637540664</v>
      </c>
    </row>
  </sheetData>
  <conditionalFormatting sqref="J3:AM3">
    <cfRule type="cellIs" dxfId="26" priority="1" operator="equal">
      <formula>"Post-forecast"</formula>
    </cfRule>
    <cfRule type="cellIs" dxfId="25" priority="2" operator="equal">
      <formula>"Operation"</formula>
    </cfRule>
    <cfRule type="cellIs" dxfId="24" priority="3" operator="equal">
      <formula>"Construction"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EN136"/>
  <sheetViews>
    <sheetView zoomScale="70" zoomScaleNormal="70" workbookViewId="0">
      <pane xSplit="9" ySplit="5" topLeftCell="AH20" activePane="bottomRight" state="frozen"/>
      <selection activeCell="A25" sqref="A25"/>
      <selection pane="topRight" activeCell="A25" sqref="A25"/>
      <selection pane="bottomLeft" activeCell="A25" sqref="A25"/>
      <selection pane="bottomRight" activeCell="AK20" sqref="AK20"/>
    </sheetView>
  </sheetViews>
  <sheetFormatPr defaultColWidth="0" defaultRowHeight="15" x14ac:dyDescent="0.25"/>
  <cols>
    <col min="1" max="2" width="2.7109375" style="11" customWidth="1"/>
    <col min="3" max="3" width="2.7109375" style="12" customWidth="1"/>
    <col min="4" max="4" width="2.7109375" style="13" customWidth="1"/>
    <col min="5" max="5" width="50.42578125" style="4" bestFit="1" customWidth="1"/>
    <col min="6" max="6" width="27" style="4" bestFit="1" customWidth="1"/>
    <col min="7" max="7" width="10.42578125" style="4" bestFit="1" customWidth="1"/>
    <col min="8" max="8" width="15.28515625" style="4" bestFit="1" customWidth="1"/>
    <col min="9" max="9" width="2.42578125" style="4" bestFit="1" customWidth="1"/>
    <col min="10" max="16" width="13.7109375" style="5" customWidth="1"/>
    <col min="17" max="17" width="12.42578125" style="5" bestFit="1" customWidth="1"/>
    <col min="18" max="39" width="13.7109375" style="5" customWidth="1"/>
    <col min="40" max="16384" width="9.140625" style="5" hidden="1"/>
  </cols>
  <sheetData>
    <row r="1" spans="1:16368" ht="26.25" x14ac:dyDescent="0.4">
      <c r="A1" s="256" t="s">
        <v>203</v>
      </c>
    </row>
    <row r="2" spans="1:16368" x14ac:dyDescent="0.25">
      <c r="E2" s="15" t="s">
        <v>14</v>
      </c>
      <c r="J2" s="23">
        <f>Time!J$2</f>
        <v>42735</v>
      </c>
      <c r="K2" s="23">
        <f>Time!K$2</f>
        <v>43100</v>
      </c>
      <c r="L2" s="23">
        <f>Time!L$2</f>
        <v>43465</v>
      </c>
      <c r="M2" s="23">
        <f>Time!M$2</f>
        <v>43830</v>
      </c>
      <c r="N2" s="23">
        <f>Time!N$2</f>
        <v>44196</v>
      </c>
      <c r="O2" s="23">
        <f>Time!O$2</f>
        <v>44561</v>
      </c>
      <c r="P2" s="23">
        <f>Time!P$2</f>
        <v>44926</v>
      </c>
      <c r="Q2" s="23">
        <f>Time!Q$2</f>
        <v>45291</v>
      </c>
      <c r="R2" s="23">
        <f>Time!R$2</f>
        <v>45657</v>
      </c>
      <c r="S2" s="23">
        <f>Time!S$2</f>
        <v>46022</v>
      </c>
      <c r="T2" s="23">
        <f>Time!T$2</f>
        <v>46387</v>
      </c>
      <c r="U2" s="23">
        <f>Time!U$2</f>
        <v>46752</v>
      </c>
      <c r="V2" s="23">
        <f>Time!V$2</f>
        <v>47118</v>
      </c>
      <c r="W2" s="23">
        <f>Time!W$2</f>
        <v>47483</v>
      </c>
      <c r="X2" s="23">
        <f>Time!X$2</f>
        <v>47848</v>
      </c>
      <c r="Y2" s="23">
        <f>Time!Y$2</f>
        <v>48213</v>
      </c>
      <c r="Z2" s="23">
        <f>Time!Z$2</f>
        <v>48579</v>
      </c>
      <c r="AA2" s="23">
        <f>Time!AA$2</f>
        <v>48944</v>
      </c>
      <c r="AB2" s="23">
        <f>Time!AB$2</f>
        <v>49309</v>
      </c>
      <c r="AC2" s="23">
        <f>Time!AC$2</f>
        <v>49674</v>
      </c>
      <c r="AD2" s="23">
        <f>Time!AD$2</f>
        <v>50040</v>
      </c>
      <c r="AE2" s="23">
        <f>Time!AE$2</f>
        <v>50405</v>
      </c>
      <c r="AF2" s="23">
        <f>Time!AF$2</f>
        <v>50770</v>
      </c>
      <c r="AG2" s="23">
        <f>Time!AG$2</f>
        <v>51135</v>
      </c>
      <c r="AH2" s="23">
        <f>Time!AH$2</f>
        <v>51501</v>
      </c>
      <c r="AI2" s="23">
        <f>Time!AI$2</f>
        <v>51866</v>
      </c>
      <c r="AJ2" s="23">
        <f>Time!AJ$2</f>
        <v>52231</v>
      </c>
      <c r="AK2" s="23">
        <f>Time!AK$2</f>
        <v>52596</v>
      </c>
      <c r="AL2" s="23">
        <f>Time!AL$2</f>
        <v>52962</v>
      </c>
      <c r="AM2" s="23">
        <f>Time!AM$2</f>
        <v>53327</v>
      </c>
    </row>
    <row r="3" spans="1:16368" x14ac:dyDescent="0.25">
      <c r="E3" s="17" t="s">
        <v>15</v>
      </c>
      <c r="J3" s="5" t="str">
        <f>Time!J$3</f>
        <v>Construction</v>
      </c>
      <c r="K3" s="5" t="str">
        <f>Time!K$3</f>
        <v>Construction</v>
      </c>
      <c r="L3" s="5" t="str">
        <f>Time!L$3</f>
        <v>Construction</v>
      </c>
      <c r="M3" s="5" t="str">
        <f>Time!M$3</f>
        <v>Construction</v>
      </c>
      <c r="N3" s="5" t="str">
        <f>Time!N$3</f>
        <v>Construction</v>
      </c>
      <c r="O3" s="5" t="str">
        <f>Time!O$3</f>
        <v>Construction</v>
      </c>
      <c r="P3" s="5" t="str">
        <f>Time!P$3</f>
        <v>Construction</v>
      </c>
      <c r="Q3" s="5" t="str">
        <f>Time!Q$3</f>
        <v>Construction</v>
      </c>
      <c r="R3" s="5" t="str">
        <f>Time!R$3</f>
        <v>Operation</v>
      </c>
      <c r="S3" s="5" t="str">
        <f>Time!S$3</f>
        <v>Operation</v>
      </c>
      <c r="T3" s="5" t="str">
        <f>Time!T$3</f>
        <v>Operation</v>
      </c>
      <c r="U3" s="5" t="str">
        <f>Time!U$3</f>
        <v>Operation</v>
      </c>
      <c r="V3" s="5" t="str">
        <f>Time!V$3</f>
        <v>Operation</v>
      </c>
      <c r="W3" s="5" t="str">
        <f>Time!W$3</f>
        <v>Operation</v>
      </c>
      <c r="X3" s="5" t="str">
        <f>Time!X$3</f>
        <v>Operation</v>
      </c>
      <c r="Y3" s="5" t="str">
        <f>Time!Y$3</f>
        <v>Operation</v>
      </c>
      <c r="Z3" s="5" t="str">
        <f>Time!Z$3</f>
        <v>Operation</v>
      </c>
      <c r="AA3" s="5" t="str">
        <f>Time!AA$3</f>
        <v>Operation</v>
      </c>
      <c r="AB3" s="5" t="str">
        <f>Time!AB$3</f>
        <v>Operation</v>
      </c>
      <c r="AC3" s="5" t="str">
        <f>Time!AC$3</f>
        <v>Operation</v>
      </c>
      <c r="AD3" s="5" t="str">
        <f>Time!AD$3</f>
        <v>Operation</v>
      </c>
      <c r="AE3" s="5" t="str">
        <f>Time!AE$3</f>
        <v>Operation</v>
      </c>
      <c r="AF3" s="5" t="str">
        <f>Time!AF$3</f>
        <v>Operation</v>
      </c>
      <c r="AG3" s="5" t="str">
        <f>Time!AG$3</f>
        <v>Operation</v>
      </c>
      <c r="AH3" s="5" t="str">
        <f>Time!AH$3</f>
        <v>Operation</v>
      </c>
      <c r="AI3" s="5" t="str">
        <f>Time!AI$3</f>
        <v>Operation</v>
      </c>
      <c r="AJ3" s="5" t="str">
        <f>Time!AJ$3</f>
        <v>Operation</v>
      </c>
      <c r="AK3" s="5" t="str">
        <f>Time!AK$3</f>
        <v>Operation</v>
      </c>
      <c r="AL3" s="5" t="str">
        <f>Time!AL$3</f>
        <v>Post-Forecast</v>
      </c>
      <c r="AM3" s="5" t="str">
        <f>Time!AM$3</f>
        <v>Post-Forecast</v>
      </c>
    </row>
    <row r="4" spans="1:16368" x14ac:dyDescent="0.25">
      <c r="E4" s="17" t="s">
        <v>16</v>
      </c>
      <c r="J4" s="5">
        <f>Time!J$4</f>
        <v>2016</v>
      </c>
      <c r="K4" s="5">
        <f>Time!K$4</f>
        <v>2017</v>
      </c>
      <c r="L4" s="5">
        <f>Time!L$4</f>
        <v>2018</v>
      </c>
      <c r="M4" s="5">
        <f>Time!M$4</f>
        <v>2019</v>
      </c>
      <c r="N4" s="5">
        <f>Time!N$4</f>
        <v>2020</v>
      </c>
      <c r="O4" s="5">
        <f>Time!O$4</f>
        <v>2021</v>
      </c>
      <c r="P4" s="5">
        <f>Time!P$4</f>
        <v>2022</v>
      </c>
      <c r="Q4" s="5">
        <f>Time!Q$4</f>
        <v>2023</v>
      </c>
      <c r="R4" s="5">
        <f>Time!R$4</f>
        <v>2024</v>
      </c>
      <c r="S4" s="5">
        <f>Time!S$4</f>
        <v>2025</v>
      </c>
      <c r="T4" s="5">
        <f>Time!T$4</f>
        <v>2026</v>
      </c>
      <c r="U4" s="5">
        <f>Time!U$4</f>
        <v>2027</v>
      </c>
      <c r="V4" s="5">
        <f>Time!V$4</f>
        <v>2028</v>
      </c>
      <c r="W4" s="5">
        <f>Time!W$4</f>
        <v>2029</v>
      </c>
      <c r="X4" s="5">
        <f>Time!X$4</f>
        <v>2030</v>
      </c>
      <c r="Y4" s="5">
        <f>Time!Y$4</f>
        <v>2031</v>
      </c>
      <c r="Z4" s="5">
        <f>Time!Z$4</f>
        <v>2032</v>
      </c>
      <c r="AA4" s="5">
        <f>Time!AA$4</f>
        <v>2033</v>
      </c>
      <c r="AB4" s="5">
        <f>Time!AB$4</f>
        <v>2034</v>
      </c>
      <c r="AC4" s="5">
        <f>Time!AC$4</f>
        <v>2035</v>
      </c>
      <c r="AD4" s="5">
        <f>Time!AD$4</f>
        <v>2036</v>
      </c>
      <c r="AE4" s="5">
        <f>Time!AE$4</f>
        <v>2037</v>
      </c>
      <c r="AF4" s="5">
        <f>Time!AF$4</f>
        <v>2038</v>
      </c>
      <c r="AG4" s="5">
        <f>Time!AG$4</f>
        <v>2039</v>
      </c>
      <c r="AH4" s="5">
        <f>Time!AH$4</f>
        <v>2040</v>
      </c>
      <c r="AI4" s="5">
        <f>Time!AI$4</f>
        <v>2041</v>
      </c>
      <c r="AJ4" s="5">
        <f>Time!AJ$4</f>
        <v>2042</v>
      </c>
      <c r="AK4" s="5">
        <f>Time!AK$4</f>
        <v>2043</v>
      </c>
      <c r="AL4" s="5">
        <f>Time!AL$4</f>
        <v>2044</v>
      </c>
      <c r="AM4" s="5">
        <f>Time!AM$4</f>
        <v>2045</v>
      </c>
    </row>
    <row r="5" spans="1:16368" x14ac:dyDescent="0.25">
      <c r="E5" s="17" t="s">
        <v>17</v>
      </c>
      <c r="F5" s="6" t="s">
        <v>1</v>
      </c>
      <c r="G5" s="6" t="s">
        <v>2</v>
      </c>
      <c r="H5" s="6" t="s">
        <v>12</v>
      </c>
      <c r="J5">
        <f>Time!J$5</f>
        <v>1</v>
      </c>
      <c r="K5">
        <f>Time!K$5</f>
        <v>2</v>
      </c>
      <c r="L5">
        <f>Time!L$5</f>
        <v>3</v>
      </c>
      <c r="M5">
        <f>Time!M$5</f>
        <v>4</v>
      </c>
      <c r="N5">
        <f>Time!N$5</f>
        <v>5</v>
      </c>
      <c r="O5">
        <f>Time!O$5</f>
        <v>6</v>
      </c>
      <c r="P5">
        <f>Time!P$5</f>
        <v>7</v>
      </c>
      <c r="Q5">
        <f>Time!Q$5</f>
        <v>8</v>
      </c>
      <c r="R5">
        <f>Time!R$5</f>
        <v>9</v>
      </c>
      <c r="S5">
        <f>Time!S$5</f>
        <v>10</v>
      </c>
      <c r="T5">
        <f>Time!T$5</f>
        <v>11</v>
      </c>
      <c r="U5">
        <f>Time!U$5</f>
        <v>12</v>
      </c>
      <c r="V5">
        <f>Time!V$5</f>
        <v>13</v>
      </c>
      <c r="W5">
        <f>Time!W$5</f>
        <v>14</v>
      </c>
      <c r="X5">
        <f>Time!X$5</f>
        <v>15</v>
      </c>
      <c r="Y5">
        <f>Time!Y$5</f>
        <v>16</v>
      </c>
      <c r="Z5">
        <f>Time!Z$5</f>
        <v>17</v>
      </c>
      <c r="AA5">
        <f>Time!AA$5</f>
        <v>18</v>
      </c>
      <c r="AB5">
        <f>Time!AB$5</f>
        <v>19</v>
      </c>
      <c r="AC5">
        <f>Time!AC$5</f>
        <v>20</v>
      </c>
      <c r="AD5">
        <f>Time!AD$5</f>
        <v>21</v>
      </c>
      <c r="AE5">
        <f>Time!AE$5</f>
        <v>22</v>
      </c>
      <c r="AF5">
        <f>Time!AF$5</f>
        <v>23</v>
      </c>
      <c r="AG5">
        <f>Time!AG$5</f>
        <v>24</v>
      </c>
      <c r="AH5">
        <f>Time!AH$5</f>
        <v>25</v>
      </c>
      <c r="AI5">
        <f>Time!AI$5</f>
        <v>26</v>
      </c>
      <c r="AJ5">
        <f>Time!AJ$5</f>
        <v>27</v>
      </c>
      <c r="AK5">
        <f>Time!AK$5</f>
        <v>28</v>
      </c>
      <c r="AL5">
        <f>Time!AL$5</f>
        <v>29</v>
      </c>
      <c r="AM5">
        <f>Time!AM$5</f>
        <v>30</v>
      </c>
    </row>
    <row r="6" spans="1:16368" x14ac:dyDescent="0.25">
      <c r="F6" s="6"/>
      <c r="G6" s="6"/>
      <c r="H6" s="6"/>
    </row>
    <row r="7" spans="1:16368" s="7" customFormat="1" x14ac:dyDescent="0.25">
      <c r="A7" s="14" t="s">
        <v>180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</row>
    <row r="8" spans="1:16368" s="107" customFormat="1" x14ac:dyDescent="0.2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</row>
    <row r="9" spans="1:16368" s="18" customFormat="1" x14ac:dyDescent="0.25">
      <c r="A9" s="42"/>
      <c r="B9" s="42" t="s">
        <v>185</v>
      </c>
      <c r="C9" s="43"/>
    </row>
    <row r="10" spans="1:16368" s="19" customFormat="1" x14ac:dyDescent="0.25">
      <c r="A10" s="56"/>
      <c r="B10" s="56"/>
      <c r="C10" s="57"/>
      <c r="E10" s="19" t="str">
        <f>InpC!E$189</f>
        <v>Cost Exlcuding Real Estate</v>
      </c>
      <c r="F10" s="19">
        <f>InpC!F$189</f>
        <v>116295000</v>
      </c>
      <c r="G10" s="19" t="str">
        <f>InpC!G$189</f>
        <v>$</v>
      </c>
    </row>
    <row r="11" spans="1:16368" s="19" customFormat="1" x14ac:dyDescent="0.25">
      <c r="A11" s="56"/>
      <c r="B11" s="56"/>
      <c r="C11" s="57"/>
      <c r="E11" s="19" t="str">
        <f>InpC!E$193</f>
        <v>Engineering Design Life</v>
      </c>
      <c r="F11" s="19">
        <f>InpC!F$193</f>
        <v>75</v>
      </c>
      <c r="G11" s="19" t="str">
        <f>InpC!G$193</f>
        <v>years</v>
      </c>
    </row>
    <row r="12" spans="1:16368" s="19" customFormat="1" x14ac:dyDescent="0.25">
      <c r="A12" s="56"/>
      <c r="B12" s="56"/>
      <c r="C12" s="57"/>
      <c r="E12" s="19" t="str">
        <f>Time!E$40</f>
        <v>Operation period flag</v>
      </c>
      <c r="F12" s="19">
        <f>Time!F$40</f>
        <v>0</v>
      </c>
      <c r="G12" s="19" t="str">
        <f>Time!G$40</f>
        <v>flag</v>
      </c>
      <c r="H12" s="19">
        <f>Time!H$40</f>
        <v>0</v>
      </c>
      <c r="I12" s="19">
        <f>Time!I$40</f>
        <v>0</v>
      </c>
      <c r="J12" s="19">
        <f>Time!J$40</f>
        <v>0</v>
      </c>
      <c r="K12" s="19">
        <f>Time!K$40</f>
        <v>0</v>
      </c>
      <c r="L12" s="19">
        <f>Time!L$40</f>
        <v>0</v>
      </c>
      <c r="M12" s="19">
        <f>Time!M$40</f>
        <v>0</v>
      </c>
      <c r="N12" s="19">
        <f>Time!N$40</f>
        <v>0</v>
      </c>
      <c r="O12" s="19">
        <f>Time!O$40</f>
        <v>0</v>
      </c>
      <c r="P12" s="19">
        <f>Time!P$40</f>
        <v>0</v>
      </c>
      <c r="Q12" s="19">
        <f>Time!Q$40</f>
        <v>0</v>
      </c>
      <c r="R12" s="19">
        <f>Time!R$40</f>
        <v>1</v>
      </c>
      <c r="S12" s="19">
        <f>Time!S$40</f>
        <v>1</v>
      </c>
      <c r="T12" s="19">
        <f>Time!T$40</f>
        <v>1</v>
      </c>
      <c r="U12" s="19">
        <f>Time!U$40</f>
        <v>1</v>
      </c>
      <c r="V12" s="19">
        <f>Time!V$40</f>
        <v>1</v>
      </c>
      <c r="W12" s="19">
        <f>Time!W$40</f>
        <v>1</v>
      </c>
      <c r="X12" s="19">
        <f>Time!X$40</f>
        <v>1</v>
      </c>
      <c r="Y12" s="19">
        <f>Time!Y$40</f>
        <v>1</v>
      </c>
      <c r="Z12" s="19">
        <f>Time!Z$40</f>
        <v>1</v>
      </c>
      <c r="AA12" s="19">
        <f>Time!AA$40</f>
        <v>1</v>
      </c>
      <c r="AB12" s="19">
        <f>Time!AB$40</f>
        <v>1</v>
      </c>
      <c r="AC12" s="19">
        <f>Time!AC$40</f>
        <v>1</v>
      </c>
      <c r="AD12" s="19">
        <f>Time!AD$40</f>
        <v>1</v>
      </c>
      <c r="AE12" s="19">
        <f>Time!AE$40</f>
        <v>1</v>
      </c>
      <c r="AF12" s="19">
        <f>Time!AF$40</f>
        <v>1</v>
      </c>
      <c r="AG12" s="19">
        <f>Time!AG$40</f>
        <v>1</v>
      </c>
      <c r="AH12" s="19">
        <f>Time!AH$40</f>
        <v>1</v>
      </c>
      <c r="AI12" s="19">
        <f>Time!AI$40</f>
        <v>1</v>
      </c>
      <c r="AJ12" s="19">
        <f>Time!AJ$40</f>
        <v>1</v>
      </c>
      <c r="AK12" s="19">
        <f>Time!AK$40</f>
        <v>1</v>
      </c>
      <c r="AL12" s="19">
        <f>Time!AL$40</f>
        <v>0</v>
      </c>
      <c r="AM12" s="19">
        <f>Time!AM$40</f>
        <v>0</v>
      </c>
    </row>
    <row r="13" spans="1:16368" s="19" customFormat="1" x14ac:dyDescent="0.25">
      <c r="A13" s="56"/>
      <c r="B13" s="56"/>
      <c r="C13" s="57"/>
      <c r="E13" s="19" t="str">
        <f>Time!E$52</f>
        <v>First Operating Period Flag</v>
      </c>
      <c r="F13" s="19">
        <f>Time!F$52</f>
        <v>0</v>
      </c>
      <c r="G13" s="19" t="str">
        <f>Time!G$52</f>
        <v>flag</v>
      </c>
      <c r="H13" s="19">
        <f>Time!H$52</f>
        <v>0</v>
      </c>
      <c r="I13" s="19">
        <f>Time!I$52</f>
        <v>0</v>
      </c>
      <c r="J13" s="19">
        <f>Time!J$52</f>
        <v>0</v>
      </c>
      <c r="K13" s="19">
        <f>Time!K$52</f>
        <v>0</v>
      </c>
      <c r="L13" s="19">
        <f>Time!L$52</f>
        <v>0</v>
      </c>
      <c r="M13" s="19">
        <f>Time!M$52</f>
        <v>0</v>
      </c>
      <c r="N13" s="19">
        <f>Time!N$52</f>
        <v>0</v>
      </c>
      <c r="O13" s="19">
        <f>Time!O$52</f>
        <v>0</v>
      </c>
      <c r="P13" s="19">
        <f>Time!P$52</f>
        <v>0</v>
      </c>
      <c r="Q13" s="19">
        <f>Time!Q$52</f>
        <v>0</v>
      </c>
      <c r="R13" s="19">
        <f>Time!R$52</f>
        <v>1</v>
      </c>
      <c r="S13" s="19">
        <f>Time!S$52</f>
        <v>0</v>
      </c>
      <c r="T13" s="19">
        <f>Time!T$52</f>
        <v>0</v>
      </c>
      <c r="U13" s="19">
        <f>Time!U$52</f>
        <v>0</v>
      </c>
      <c r="V13" s="19">
        <f>Time!V$52</f>
        <v>0</v>
      </c>
      <c r="W13" s="19">
        <f>Time!W$52</f>
        <v>0</v>
      </c>
      <c r="X13" s="19">
        <f>Time!X$52</f>
        <v>0</v>
      </c>
      <c r="Y13" s="19">
        <f>Time!Y$52</f>
        <v>0</v>
      </c>
      <c r="Z13" s="19">
        <f>Time!Z$52</f>
        <v>0</v>
      </c>
      <c r="AA13" s="19">
        <f>Time!AA$52</f>
        <v>0</v>
      </c>
      <c r="AB13" s="19">
        <f>Time!AB$52</f>
        <v>0</v>
      </c>
      <c r="AC13" s="19">
        <f>Time!AC$52</f>
        <v>0</v>
      </c>
      <c r="AD13" s="19">
        <f>Time!AD$52</f>
        <v>0</v>
      </c>
      <c r="AE13" s="19">
        <f>Time!AE$52</f>
        <v>0</v>
      </c>
      <c r="AF13" s="19">
        <f>Time!AF$52</f>
        <v>0</v>
      </c>
      <c r="AG13" s="19">
        <f>Time!AG$52</f>
        <v>0</v>
      </c>
      <c r="AH13" s="19">
        <f>Time!AH$52</f>
        <v>0</v>
      </c>
      <c r="AI13" s="19">
        <f>Time!AI$52</f>
        <v>0</v>
      </c>
      <c r="AJ13" s="19">
        <f>Time!AJ$52</f>
        <v>0</v>
      </c>
      <c r="AK13" s="19">
        <f>Time!AK$52</f>
        <v>0</v>
      </c>
      <c r="AL13" s="19">
        <f>Time!AL$52</f>
        <v>0</v>
      </c>
      <c r="AM13" s="19">
        <f>Time!AM$52</f>
        <v>0</v>
      </c>
    </row>
    <row r="14" spans="1:16368" s="18" customFormat="1" x14ac:dyDescent="0.25">
      <c r="A14" s="42"/>
      <c r="B14" s="42"/>
      <c r="C14" s="43"/>
      <c r="E14" s="18" t="s">
        <v>182</v>
      </c>
      <c r="G14" s="18" t="s">
        <v>84</v>
      </c>
      <c r="H14" s="18">
        <f>SUM(J14:AJ14)</f>
        <v>1914991000</v>
      </c>
      <c r="J14" s="18">
        <f t="shared" ref="J14:O14" si="0">J13*$F10 + I14 - $F10/$F11 * J12</f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0</v>
      </c>
      <c r="O14" s="18">
        <f t="shared" si="0"/>
        <v>0</v>
      </c>
      <c r="P14" s="18">
        <f>P13*$F10 + O14 - $F10/$F11 * P12</f>
        <v>0</v>
      </c>
      <c r="Q14" s="18">
        <f t="shared" ref="Q14:AI14" si="1">Q13*$F10 + P14 - $F10/$F11 * Q12</f>
        <v>0</v>
      </c>
      <c r="R14" s="18">
        <f t="shared" si="1"/>
        <v>114744400</v>
      </c>
      <c r="S14" s="18">
        <f t="shared" si="1"/>
        <v>113193800</v>
      </c>
      <c r="T14" s="18">
        <f t="shared" si="1"/>
        <v>111643200</v>
      </c>
      <c r="U14" s="18">
        <f t="shared" si="1"/>
        <v>110092600</v>
      </c>
      <c r="V14" s="18">
        <f t="shared" si="1"/>
        <v>108542000</v>
      </c>
      <c r="W14" s="18">
        <f t="shared" si="1"/>
        <v>106991400</v>
      </c>
      <c r="X14" s="18">
        <f t="shared" si="1"/>
        <v>105440800</v>
      </c>
      <c r="Y14" s="18">
        <f t="shared" si="1"/>
        <v>103890200</v>
      </c>
      <c r="Z14" s="18">
        <f t="shared" si="1"/>
        <v>102339600</v>
      </c>
      <c r="AA14" s="18">
        <f t="shared" si="1"/>
        <v>100789000</v>
      </c>
      <c r="AB14" s="18">
        <f t="shared" si="1"/>
        <v>99238400</v>
      </c>
      <c r="AC14" s="18">
        <f t="shared" si="1"/>
        <v>97687800</v>
      </c>
      <c r="AD14" s="18">
        <f t="shared" si="1"/>
        <v>96137200</v>
      </c>
      <c r="AE14" s="18">
        <f t="shared" si="1"/>
        <v>94586600</v>
      </c>
      <c r="AF14" s="18">
        <f t="shared" si="1"/>
        <v>93036000</v>
      </c>
      <c r="AG14" s="18">
        <f t="shared" si="1"/>
        <v>91485400</v>
      </c>
      <c r="AH14" s="18">
        <f t="shared" si="1"/>
        <v>89934800</v>
      </c>
      <c r="AI14" s="18">
        <f t="shared" si="1"/>
        <v>88384200</v>
      </c>
      <c r="AJ14" s="18">
        <f>AJ13*$F10 + AI14 - $F10/$F11 * AJ12</f>
        <v>86833600</v>
      </c>
      <c r="AK14" s="18">
        <f t="shared" ref="AK14:AM14" si="2">AK13*$F10 + AJ14 - $F10/$F11 * AK12</f>
        <v>85283000</v>
      </c>
      <c r="AL14" s="18">
        <f t="shared" si="2"/>
        <v>85283000</v>
      </c>
      <c r="AM14" s="18">
        <f t="shared" si="2"/>
        <v>85283000</v>
      </c>
    </row>
    <row r="15" spans="1:16368" s="18" customFormat="1" x14ac:dyDescent="0.25">
      <c r="A15" s="42"/>
      <c r="B15" s="42"/>
      <c r="C15" s="43"/>
    </row>
    <row r="16" spans="1:16368" s="18" customFormat="1" x14ac:dyDescent="0.25">
      <c r="A16" s="42"/>
      <c r="B16" s="42"/>
      <c r="C16" s="43"/>
      <c r="E16" s="18" t="str">
        <f>E$14</f>
        <v>Remaining Value Engineering</v>
      </c>
      <c r="F16" s="18">
        <f t="shared" ref="F16:AM16" si="3">F$14</f>
        <v>0</v>
      </c>
      <c r="G16" s="18" t="str">
        <f t="shared" si="3"/>
        <v>$</v>
      </c>
      <c r="H16" s="18">
        <f t="shared" si="3"/>
        <v>1914991000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  <c r="O16" s="18">
        <f t="shared" si="3"/>
        <v>0</v>
      </c>
      <c r="P16" s="18">
        <f t="shared" si="3"/>
        <v>0</v>
      </c>
      <c r="Q16" s="18">
        <f t="shared" si="3"/>
        <v>0</v>
      </c>
      <c r="R16" s="18">
        <f t="shared" si="3"/>
        <v>114744400</v>
      </c>
      <c r="S16" s="18">
        <f t="shared" si="3"/>
        <v>113193800</v>
      </c>
      <c r="T16" s="18">
        <f t="shared" si="3"/>
        <v>111643200</v>
      </c>
      <c r="U16" s="18">
        <f t="shared" si="3"/>
        <v>110092600</v>
      </c>
      <c r="V16" s="18">
        <f t="shared" si="3"/>
        <v>108542000</v>
      </c>
      <c r="W16" s="18">
        <f t="shared" si="3"/>
        <v>106991400</v>
      </c>
      <c r="X16" s="18">
        <f t="shared" si="3"/>
        <v>105440800</v>
      </c>
      <c r="Y16" s="18">
        <f t="shared" si="3"/>
        <v>103890200</v>
      </c>
      <c r="Z16" s="18">
        <f t="shared" si="3"/>
        <v>102339600</v>
      </c>
      <c r="AA16" s="18">
        <f t="shared" si="3"/>
        <v>100789000</v>
      </c>
      <c r="AB16" s="18">
        <f t="shared" si="3"/>
        <v>99238400</v>
      </c>
      <c r="AC16" s="18">
        <f t="shared" si="3"/>
        <v>97687800</v>
      </c>
      <c r="AD16" s="18">
        <f t="shared" si="3"/>
        <v>96137200</v>
      </c>
      <c r="AE16" s="18">
        <f t="shared" si="3"/>
        <v>94586600</v>
      </c>
      <c r="AF16" s="18">
        <f t="shared" si="3"/>
        <v>93036000</v>
      </c>
      <c r="AG16" s="18">
        <f t="shared" si="3"/>
        <v>91485400</v>
      </c>
      <c r="AH16" s="18">
        <f t="shared" si="3"/>
        <v>89934800</v>
      </c>
      <c r="AI16" s="18">
        <f t="shared" si="3"/>
        <v>88384200</v>
      </c>
      <c r="AJ16" s="18">
        <f t="shared" si="3"/>
        <v>86833600</v>
      </c>
      <c r="AK16" s="18">
        <f t="shared" si="3"/>
        <v>85283000</v>
      </c>
      <c r="AL16" s="18">
        <f t="shared" si="3"/>
        <v>85283000</v>
      </c>
      <c r="AM16" s="18">
        <f t="shared" si="3"/>
        <v>85283000</v>
      </c>
    </row>
    <row r="17" spans="1:39" s="18" customFormat="1" x14ac:dyDescent="0.25">
      <c r="A17" s="42"/>
      <c r="B17" s="42"/>
      <c r="C17" s="43"/>
      <c r="E17" s="19" t="str">
        <f>Time!E$56</f>
        <v>Last Operating Period Flag</v>
      </c>
      <c r="F17" s="19">
        <f>Time!F$56</f>
        <v>0</v>
      </c>
      <c r="G17" s="19" t="str">
        <f>Time!G$56</f>
        <v>flag</v>
      </c>
      <c r="H17" s="19">
        <f>Time!H$56</f>
        <v>0</v>
      </c>
      <c r="I17" s="19">
        <f>Time!I$56</f>
        <v>0</v>
      </c>
      <c r="J17" s="19">
        <f>Time!J$56</f>
        <v>0</v>
      </c>
      <c r="K17" s="19">
        <f>Time!K$56</f>
        <v>0</v>
      </c>
      <c r="L17" s="19">
        <f>Time!L$56</f>
        <v>0</v>
      </c>
      <c r="M17" s="19">
        <f>Time!M$56</f>
        <v>0</v>
      </c>
      <c r="N17" s="19">
        <f>Time!N$56</f>
        <v>0</v>
      </c>
      <c r="O17" s="19">
        <f>Time!O$56</f>
        <v>0</v>
      </c>
      <c r="P17" s="19">
        <f>Time!P$56</f>
        <v>0</v>
      </c>
      <c r="Q17" s="19">
        <f>Time!Q$56</f>
        <v>0</v>
      </c>
      <c r="R17" s="19">
        <f>Time!R$56</f>
        <v>0</v>
      </c>
      <c r="S17" s="19">
        <f>Time!S$56</f>
        <v>0</v>
      </c>
      <c r="T17" s="19">
        <f>Time!T$56</f>
        <v>0</v>
      </c>
      <c r="U17" s="19">
        <f>Time!U$56</f>
        <v>0</v>
      </c>
      <c r="V17" s="19">
        <f>Time!V$56</f>
        <v>0</v>
      </c>
      <c r="W17" s="19">
        <f>Time!W$56</f>
        <v>0</v>
      </c>
      <c r="X17" s="19">
        <f>Time!X$56</f>
        <v>0</v>
      </c>
      <c r="Y17" s="19">
        <f>Time!Y$56</f>
        <v>0</v>
      </c>
      <c r="Z17" s="19">
        <f>Time!Z$56</f>
        <v>0</v>
      </c>
      <c r="AA17" s="19">
        <f>Time!AA$56</f>
        <v>0</v>
      </c>
      <c r="AB17" s="19">
        <f>Time!AB$56</f>
        <v>0</v>
      </c>
      <c r="AC17" s="19">
        <f>Time!AC$56</f>
        <v>0</v>
      </c>
      <c r="AD17" s="19">
        <f>Time!AD$56</f>
        <v>0</v>
      </c>
      <c r="AE17" s="19">
        <f>Time!AE$56</f>
        <v>0</v>
      </c>
      <c r="AF17" s="19">
        <f>Time!AF$56</f>
        <v>0</v>
      </c>
      <c r="AG17" s="19">
        <f>Time!AG$56</f>
        <v>0</v>
      </c>
      <c r="AH17" s="19">
        <f>Time!AH$56</f>
        <v>0</v>
      </c>
      <c r="AI17" s="19">
        <f>Time!AI$56</f>
        <v>0</v>
      </c>
      <c r="AJ17" s="19">
        <f>Time!AJ$56</f>
        <v>0</v>
      </c>
      <c r="AK17" s="19">
        <f>Time!AK$56</f>
        <v>1</v>
      </c>
      <c r="AL17" s="19">
        <f>Time!AL$56</f>
        <v>0</v>
      </c>
      <c r="AM17" s="19">
        <f>Time!AM$56</f>
        <v>0</v>
      </c>
    </row>
    <row r="18" spans="1:39" s="18" customFormat="1" x14ac:dyDescent="0.25">
      <c r="A18" s="42"/>
      <c r="B18" s="42"/>
      <c r="C18" s="43"/>
      <c r="E18" s="18" t="s">
        <v>184</v>
      </c>
      <c r="G18" s="18" t="s">
        <v>84</v>
      </c>
      <c r="H18" s="18">
        <f>SUM(J18:AJ18)</f>
        <v>0</v>
      </c>
      <c r="J18" s="18">
        <f>J16 * J17</f>
        <v>0</v>
      </c>
      <c r="K18" s="18">
        <f t="shared" ref="K18:AI18" si="4">K16 * K17</f>
        <v>0</v>
      </c>
      <c r="L18" s="18">
        <f t="shared" si="4"/>
        <v>0</v>
      </c>
      <c r="M18" s="18">
        <f t="shared" si="4"/>
        <v>0</v>
      </c>
      <c r="N18" s="18">
        <f t="shared" si="4"/>
        <v>0</v>
      </c>
      <c r="O18" s="18">
        <f t="shared" si="4"/>
        <v>0</v>
      </c>
      <c r="P18" s="18">
        <f t="shared" si="4"/>
        <v>0</v>
      </c>
      <c r="Q18" s="18">
        <f t="shared" si="4"/>
        <v>0</v>
      </c>
      <c r="R18" s="18">
        <f t="shared" si="4"/>
        <v>0</v>
      </c>
      <c r="S18" s="18">
        <f t="shared" si="4"/>
        <v>0</v>
      </c>
      <c r="T18" s="18">
        <f t="shared" si="4"/>
        <v>0</v>
      </c>
      <c r="U18" s="18">
        <f t="shared" si="4"/>
        <v>0</v>
      </c>
      <c r="V18" s="18">
        <f t="shared" si="4"/>
        <v>0</v>
      </c>
      <c r="W18" s="18">
        <f t="shared" si="4"/>
        <v>0</v>
      </c>
      <c r="X18" s="18">
        <f t="shared" si="4"/>
        <v>0</v>
      </c>
      <c r="Y18" s="18">
        <f t="shared" si="4"/>
        <v>0</v>
      </c>
      <c r="Z18" s="18">
        <f t="shared" si="4"/>
        <v>0</v>
      </c>
      <c r="AA18" s="18">
        <f t="shared" si="4"/>
        <v>0</v>
      </c>
      <c r="AB18" s="18">
        <f t="shared" si="4"/>
        <v>0</v>
      </c>
      <c r="AC18" s="18">
        <f t="shared" si="4"/>
        <v>0</v>
      </c>
      <c r="AD18" s="18">
        <f t="shared" si="4"/>
        <v>0</v>
      </c>
      <c r="AE18" s="18">
        <f t="shared" si="4"/>
        <v>0</v>
      </c>
      <c r="AF18" s="18">
        <f t="shared" si="4"/>
        <v>0</v>
      </c>
      <c r="AG18" s="18">
        <f t="shared" si="4"/>
        <v>0</v>
      </c>
      <c r="AH18" s="18">
        <f t="shared" si="4"/>
        <v>0</v>
      </c>
      <c r="AI18" s="18">
        <f t="shared" si="4"/>
        <v>0</v>
      </c>
      <c r="AJ18" s="18">
        <f>AJ16 * AJ17</f>
        <v>0</v>
      </c>
      <c r="AK18" s="18">
        <f t="shared" ref="AK18:AM18" si="5">AK16 * AK17</f>
        <v>85283000</v>
      </c>
      <c r="AL18" s="18">
        <f t="shared" si="5"/>
        <v>0</v>
      </c>
      <c r="AM18" s="18">
        <f t="shared" si="5"/>
        <v>0</v>
      </c>
    </row>
    <row r="19" spans="1:39" s="18" customFormat="1" x14ac:dyDescent="0.25">
      <c r="A19" s="42"/>
      <c r="B19" s="42"/>
      <c r="C19" s="43"/>
      <c r="AJ19" s="88"/>
      <c r="AK19" s="88"/>
      <c r="AL19" s="88"/>
      <c r="AM19" s="88"/>
    </row>
    <row r="20" spans="1:39" s="18" customFormat="1" x14ac:dyDescent="0.25">
      <c r="A20" s="42"/>
      <c r="B20" s="42"/>
      <c r="C20" s="43"/>
      <c r="E20" s="18" t="str">
        <f>E$18</f>
        <v>Residual Value - Engineering</v>
      </c>
      <c r="F20" s="18">
        <f t="shared" ref="F20:AM20" si="6">F$18</f>
        <v>0</v>
      </c>
      <c r="G20" s="18" t="str">
        <f t="shared" si="6"/>
        <v>$</v>
      </c>
      <c r="H20" s="18">
        <f t="shared" si="6"/>
        <v>0</v>
      </c>
      <c r="I20" s="18">
        <f t="shared" si="6"/>
        <v>0</v>
      </c>
      <c r="J20" s="18">
        <f t="shared" si="6"/>
        <v>0</v>
      </c>
      <c r="K20" s="18">
        <f t="shared" si="6"/>
        <v>0</v>
      </c>
      <c r="L20" s="18">
        <f t="shared" si="6"/>
        <v>0</v>
      </c>
      <c r="M20" s="18">
        <f t="shared" si="6"/>
        <v>0</v>
      </c>
      <c r="N20" s="18">
        <f t="shared" si="6"/>
        <v>0</v>
      </c>
      <c r="O20" s="18">
        <f t="shared" si="6"/>
        <v>0</v>
      </c>
      <c r="P20" s="18">
        <f t="shared" si="6"/>
        <v>0</v>
      </c>
      <c r="Q20" s="18">
        <f t="shared" si="6"/>
        <v>0</v>
      </c>
      <c r="R20" s="18">
        <f t="shared" si="6"/>
        <v>0</v>
      </c>
      <c r="S20" s="18">
        <f t="shared" si="6"/>
        <v>0</v>
      </c>
      <c r="T20" s="18">
        <f t="shared" si="6"/>
        <v>0</v>
      </c>
      <c r="U20" s="18">
        <f t="shared" si="6"/>
        <v>0</v>
      </c>
      <c r="V20" s="18">
        <f t="shared" si="6"/>
        <v>0</v>
      </c>
      <c r="W20" s="18">
        <f t="shared" si="6"/>
        <v>0</v>
      </c>
      <c r="X20" s="18">
        <f t="shared" si="6"/>
        <v>0</v>
      </c>
      <c r="Y20" s="18">
        <f t="shared" si="6"/>
        <v>0</v>
      </c>
      <c r="Z20" s="18">
        <f t="shared" si="6"/>
        <v>0</v>
      </c>
      <c r="AA20" s="18">
        <f t="shared" si="6"/>
        <v>0</v>
      </c>
      <c r="AB20" s="18">
        <f t="shared" si="6"/>
        <v>0</v>
      </c>
      <c r="AC20" s="18">
        <f t="shared" si="6"/>
        <v>0</v>
      </c>
      <c r="AD20" s="18">
        <f t="shared" si="6"/>
        <v>0</v>
      </c>
      <c r="AE20" s="18">
        <f t="shared" si="6"/>
        <v>0</v>
      </c>
      <c r="AF20" s="18">
        <f t="shared" si="6"/>
        <v>0</v>
      </c>
      <c r="AG20" s="18">
        <f t="shared" si="6"/>
        <v>0</v>
      </c>
      <c r="AH20" s="18">
        <f t="shared" si="6"/>
        <v>0</v>
      </c>
      <c r="AI20" s="18">
        <f t="shared" si="6"/>
        <v>0</v>
      </c>
      <c r="AJ20" s="18">
        <f t="shared" si="6"/>
        <v>0</v>
      </c>
      <c r="AK20" s="18">
        <f t="shared" si="6"/>
        <v>85283000</v>
      </c>
      <c r="AL20" s="18">
        <f t="shared" si="6"/>
        <v>0</v>
      </c>
      <c r="AM20" s="18">
        <f t="shared" si="6"/>
        <v>0</v>
      </c>
    </row>
    <row r="21" spans="1:39" s="19" customFormat="1" x14ac:dyDescent="0.25">
      <c r="A21" s="56"/>
      <c r="B21" s="56"/>
      <c r="C21" s="57"/>
      <c r="E21" s="19" t="str">
        <f>InpV!E$80</f>
        <v>Future Maintenance Cost</v>
      </c>
      <c r="F21" s="19">
        <f>InpV!F$80</f>
        <v>0</v>
      </c>
      <c r="G21" s="19" t="str">
        <f>InpV!G$80</f>
        <v>$</v>
      </c>
      <c r="H21" s="19">
        <f>InpV!H$80</f>
        <v>0</v>
      </c>
      <c r="I21" s="19">
        <f>InpV!I$80</f>
        <v>0</v>
      </c>
      <c r="J21" s="19">
        <f>InpV!J$80</f>
        <v>0</v>
      </c>
      <c r="K21" s="19">
        <f>InpV!K$80</f>
        <v>0</v>
      </c>
      <c r="L21" s="19">
        <f>InpV!L$80</f>
        <v>0</v>
      </c>
      <c r="M21" s="19">
        <f>InpV!M$80</f>
        <v>0</v>
      </c>
      <c r="N21" s="19">
        <f>InpV!N$80</f>
        <v>0</v>
      </c>
      <c r="O21" s="19">
        <f>InpV!O$80</f>
        <v>0</v>
      </c>
      <c r="P21" s="19">
        <f>InpV!P$80</f>
        <v>0</v>
      </c>
      <c r="Q21" s="19">
        <f>InpV!Q$80</f>
        <v>0</v>
      </c>
      <c r="R21" s="19">
        <f>InpV!R$80</f>
        <v>0</v>
      </c>
      <c r="S21" s="19">
        <f>InpV!S$80</f>
        <v>0</v>
      </c>
      <c r="T21" s="19">
        <f>InpV!T$80</f>
        <v>0</v>
      </c>
      <c r="U21" s="19">
        <f>InpV!U$80</f>
        <v>0</v>
      </c>
      <c r="V21" s="19">
        <f>InpV!V$80</f>
        <v>0</v>
      </c>
      <c r="W21" s="19">
        <f>InpV!W$80</f>
        <v>0</v>
      </c>
      <c r="X21" s="19">
        <f>InpV!X$80</f>
        <v>0</v>
      </c>
      <c r="Y21" s="19">
        <f>InpV!Y$80</f>
        <v>0</v>
      </c>
      <c r="Z21" s="19">
        <f>InpV!Z$80</f>
        <v>0</v>
      </c>
      <c r="AA21" s="19">
        <f>InpV!AA$80</f>
        <v>0</v>
      </c>
      <c r="AB21" s="19">
        <f>InpV!AB$80</f>
        <v>0</v>
      </c>
      <c r="AC21" s="19">
        <f>InpV!AC$80</f>
        <v>0</v>
      </c>
      <c r="AD21" s="19">
        <f>InpV!AD$80</f>
        <v>0</v>
      </c>
      <c r="AE21" s="19">
        <f>InpV!AE$80</f>
        <v>0</v>
      </c>
      <c r="AF21" s="19">
        <f>InpV!AF$80</f>
        <v>0</v>
      </c>
      <c r="AG21" s="19">
        <f>InpV!AG$80</f>
        <v>0</v>
      </c>
      <c r="AH21" s="19">
        <f>InpV!AH$80</f>
        <v>0</v>
      </c>
      <c r="AI21" s="19">
        <f>InpV!AI$80</f>
        <v>0</v>
      </c>
      <c r="AJ21" s="19">
        <f>InpV!AJ$80</f>
        <v>0</v>
      </c>
      <c r="AK21" s="19">
        <f>InpV!AK$80</f>
        <v>24713265.78626119</v>
      </c>
      <c r="AL21" s="19">
        <f>InpV!AL$80</f>
        <v>0</v>
      </c>
      <c r="AM21" s="19">
        <f>InpV!AM$80</f>
        <v>0</v>
      </c>
    </row>
    <row r="22" spans="1:39" s="61" customFormat="1" x14ac:dyDescent="0.25">
      <c r="A22" s="96"/>
      <c r="B22" s="96"/>
      <c r="C22" s="97"/>
      <c r="E22" s="61" t="str">
        <f>Time!E$71</f>
        <v>Discount Factor</v>
      </c>
      <c r="F22" s="61">
        <f>Time!F$71</f>
        <v>0</v>
      </c>
      <c r="G22" s="61" t="str">
        <f>Time!G$71</f>
        <v>Multiplier</v>
      </c>
      <c r="H22" s="61">
        <f>Time!H$71</f>
        <v>0</v>
      </c>
      <c r="I22" s="61">
        <f>Time!I$71</f>
        <v>0</v>
      </c>
      <c r="J22" s="61">
        <f>Time!J$71</f>
        <v>0.93457943925233644</v>
      </c>
      <c r="K22" s="61">
        <f>Time!K$71</f>
        <v>1</v>
      </c>
      <c r="L22" s="61">
        <f>Time!L$71</f>
        <v>1.07</v>
      </c>
      <c r="M22" s="61">
        <f>Time!M$71</f>
        <v>1.1449</v>
      </c>
      <c r="N22" s="61">
        <f>Time!N$71</f>
        <v>1.2250430000000001</v>
      </c>
      <c r="O22" s="61">
        <f>Time!O$71</f>
        <v>1.31079601</v>
      </c>
      <c r="P22" s="61">
        <f>Time!P$71</f>
        <v>1.4025517307000002</v>
      </c>
      <c r="Q22" s="61">
        <f>Time!Q$71</f>
        <v>1.5007303518490001</v>
      </c>
      <c r="R22" s="61">
        <f>Time!R$71</f>
        <v>1.6057814764784302</v>
      </c>
      <c r="S22" s="61">
        <f>Time!S$71</f>
        <v>1.7181861798319202</v>
      </c>
      <c r="T22" s="61">
        <f>Time!T$71</f>
        <v>1.8384592124201549</v>
      </c>
      <c r="U22" s="61">
        <f>Time!U$71</f>
        <v>1.9671513572895656</v>
      </c>
      <c r="V22" s="61">
        <f>Time!V$71</f>
        <v>2.1048519522998355</v>
      </c>
      <c r="W22" s="61">
        <f>Time!W$71</f>
        <v>2.2521915889608235</v>
      </c>
      <c r="X22" s="61">
        <f>Time!X$71</f>
        <v>2.4098450001880813</v>
      </c>
      <c r="Y22" s="61">
        <f>Time!Y$71</f>
        <v>2.5785341502012469</v>
      </c>
      <c r="Z22" s="61">
        <f>Time!Z$71</f>
        <v>2.7590315407153345</v>
      </c>
      <c r="AA22" s="61">
        <f>Time!AA$71</f>
        <v>2.9521637485654075</v>
      </c>
      <c r="AB22" s="61">
        <f>Time!AB$71</f>
        <v>3.1588152109649861</v>
      </c>
      <c r="AC22" s="61">
        <f>Time!AC$71</f>
        <v>3.3799322757325352</v>
      </c>
      <c r="AD22" s="61">
        <f>Time!AD$71</f>
        <v>3.6165275350338129</v>
      </c>
      <c r="AE22" s="61">
        <f>Time!AE$71</f>
        <v>3.8696844624861795</v>
      </c>
      <c r="AF22" s="61">
        <f>Time!AF$71</f>
        <v>4.1405623748602123</v>
      </c>
      <c r="AG22" s="61">
        <f>Time!AG$71</f>
        <v>4.4304017411004271</v>
      </c>
      <c r="AH22" s="61">
        <f>Time!AH$71</f>
        <v>4.740529862977457</v>
      </c>
      <c r="AI22" s="61">
        <f>Time!AI$71</f>
        <v>5.0723669533858793</v>
      </c>
      <c r="AJ22" s="61">
        <f>Time!AJ$71</f>
        <v>5.4274326401228912</v>
      </c>
      <c r="AK22" s="61">
        <f>Time!AK$71</f>
        <v>5.807352924931493</v>
      </c>
      <c r="AL22" s="61">
        <f>Time!AL$71</f>
        <v>6.2138676296766988</v>
      </c>
      <c r="AM22" s="61">
        <f>Time!AM$71</f>
        <v>6.6488383637540664</v>
      </c>
    </row>
    <row r="23" spans="1:39" s="174" customFormat="1" x14ac:dyDescent="0.25">
      <c r="A23" s="172"/>
      <c r="B23" s="172"/>
      <c r="C23" s="173"/>
      <c r="E23" s="174" t="s">
        <v>247</v>
      </c>
      <c r="G23" s="18" t="s">
        <v>84</v>
      </c>
      <c r="J23" s="175">
        <f>J20 / J22</f>
        <v>0</v>
      </c>
      <c r="K23" s="175">
        <f t="shared" ref="K23:AI23" si="7">K20 / K22</f>
        <v>0</v>
      </c>
      <c r="L23" s="175">
        <f t="shared" si="7"/>
        <v>0</v>
      </c>
      <c r="M23" s="175">
        <f t="shared" si="7"/>
        <v>0</v>
      </c>
      <c r="N23" s="175">
        <f t="shared" si="7"/>
        <v>0</v>
      </c>
      <c r="O23" s="175">
        <f t="shared" si="7"/>
        <v>0</v>
      </c>
      <c r="P23" s="175">
        <f t="shared" si="7"/>
        <v>0</v>
      </c>
      <c r="Q23" s="175">
        <f t="shared" si="7"/>
        <v>0</v>
      </c>
      <c r="R23" s="175">
        <f t="shared" si="7"/>
        <v>0</v>
      </c>
      <c r="S23" s="175">
        <f t="shared" si="7"/>
        <v>0</v>
      </c>
      <c r="T23" s="175">
        <f t="shared" si="7"/>
        <v>0</v>
      </c>
      <c r="U23" s="175">
        <f t="shared" si="7"/>
        <v>0</v>
      </c>
      <c r="V23" s="175">
        <f t="shared" si="7"/>
        <v>0</v>
      </c>
      <c r="W23" s="175">
        <f t="shared" si="7"/>
        <v>0</v>
      </c>
      <c r="X23" s="175">
        <f t="shared" si="7"/>
        <v>0</v>
      </c>
      <c r="Y23" s="175">
        <f t="shared" si="7"/>
        <v>0</v>
      </c>
      <c r="Z23" s="175">
        <f t="shared" si="7"/>
        <v>0</v>
      </c>
      <c r="AA23" s="175">
        <f t="shared" si="7"/>
        <v>0</v>
      </c>
      <c r="AB23" s="175">
        <f t="shared" si="7"/>
        <v>0</v>
      </c>
      <c r="AC23" s="175">
        <f t="shared" si="7"/>
        <v>0</v>
      </c>
      <c r="AD23" s="175">
        <f t="shared" si="7"/>
        <v>0</v>
      </c>
      <c r="AE23" s="175">
        <f t="shared" si="7"/>
        <v>0</v>
      </c>
      <c r="AF23" s="175">
        <f t="shared" si="7"/>
        <v>0</v>
      </c>
      <c r="AG23" s="175">
        <f t="shared" si="7"/>
        <v>0</v>
      </c>
      <c r="AH23" s="175">
        <f t="shared" si="7"/>
        <v>0</v>
      </c>
      <c r="AI23" s="175">
        <f t="shared" si="7"/>
        <v>0</v>
      </c>
      <c r="AJ23" s="175">
        <f>AJ20 / AJ22</f>
        <v>0</v>
      </c>
      <c r="AK23" s="175">
        <f>(AK20-AK21) / AK22</f>
        <v>10429835.244506571</v>
      </c>
      <c r="AL23" s="175">
        <f t="shared" ref="AL23:AM23" si="8">AL20 / AL22</f>
        <v>0</v>
      </c>
      <c r="AM23" s="175">
        <f t="shared" si="8"/>
        <v>0</v>
      </c>
    </row>
    <row r="24" spans="1:39" s="58" customFormat="1" x14ac:dyDescent="0.25">
      <c r="A24" s="170"/>
      <c r="B24" s="170"/>
      <c r="C24" s="171"/>
    </row>
    <row r="25" spans="1:39" s="18" customFormat="1" x14ac:dyDescent="0.25">
      <c r="A25" s="42"/>
      <c r="B25" s="42"/>
      <c r="C25" s="43"/>
      <c r="E25" s="18" t="str">
        <f>E$23</f>
        <v>Discounted Residual Value - Engineering</v>
      </c>
      <c r="F25" s="18">
        <f t="shared" ref="F25:AM25" si="9">F$23</f>
        <v>0</v>
      </c>
      <c r="G25" s="18" t="str">
        <f t="shared" si="9"/>
        <v>$</v>
      </c>
      <c r="H25" s="18">
        <f t="shared" si="9"/>
        <v>0</v>
      </c>
      <c r="I25" s="18">
        <f t="shared" si="9"/>
        <v>0</v>
      </c>
      <c r="J25" s="18">
        <f t="shared" si="9"/>
        <v>0</v>
      </c>
      <c r="K25" s="18">
        <f t="shared" si="9"/>
        <v>0</v>
      </c>
      <c r="L25" s="18">
        <f t="shared" si="9"/>
        <v>0</v>
      </c>
      <c r="M25" s="18">
        <f t="shared" si="9"/>
        <v>0</v>
      </c>
      <c r="N25" s="18">
        <f t="shared" si="9"/>
        <v>0</v>
      </c>
      <c r="O25" s="18">
        <f t="shared" si="9"/>
        <v>0</v>
      </c>
      <c r="P25" s="18">
        <f t="shared" si="9"/>
        <v>0</v>
      </c>
      <c r="Q25" s="18">
        <f t="shared" si="9"/>
        <v>0</v>
      </c>
      <c r="R25" s="18">
        <f t="shared" si="9"/>
        <v>0</v>
      </c>
      <c r="S25" s="18">
        <f t="shared" si="9"/>
        <v>0</v>
      </c>
      <c r="T25" s="18">
        <f t="shared" si="9"/>
        <v>0</v>
      </c>
      <c r="U25" s="18">
        <f t="shared" si="9"/>
        <v>0</v>
      </c>
      <c r="V25" s="18">
        <f t="shared" si="9"/>
        <v>0</v>
      </c>
      <c r="W25" s="18">
        <f t="shared" si="9"/>
        <v>0</v>
      </c>
      <c r="X25" s="18">
        <f t="shared" si="9"/>
        <v>0</v>
      </c>
      <c r="Y25" s="18">
        <f t="shared" si="9"/>
        <v>0</v>
      </c>
      <c r="Z25" s="18">
        <f t="shared" si="9"/>
        <v>0</v>
      </c>
      <c r="AA25" s="18">
        <f t="shared" si="9"/>
        <v>0</v>
      </c>
      <c r="AB25" s="18">
        <f t="shared" si="9"/>
        <v>0</v>
      </c>
      <c r="AC25" s="18">
        <f t="shared" si="9"/>
        <v>0</v>
      </c>
      <c r="AD25" s="18">
        <f t="shared" si="9"/>
        <v>0</v>
      </c>
      <c r="AE25" s="18">
        <f t="shared" si="9"/>
        <v>0</v>
      </c>
      <c r="AF25" s="18">
        <f t="shared" si="9"/>
        <v>0</v>
      </c>
      <c r="AG25" s="18">
        <f t="shared" si="9"/>
        <v>0</v>
      </c>
      <c r="AH25" s="18">
        <f t="shared" si="9"/>
        <v>0</v>
      </c>
      <c r="AI25" s="18">
        <f t="shared" si="9"/>
        <v>0</v>
      </c>
      <c r="AJ25" s="18">
        <f t="shared" si="9"/>
        <v>0</v>
      </c>
      <c r="AK25" s="18">
        <f>AK$23</f>
        <v>10429835.244506571</v>
      </c>
      <c r="AL25" s="18">
        <f t="shared" si="9"/>
        <v>0</v>
      </c>
      <c r="AM25" s="18">
        <f t="shared" si="9"/>
        <v>0</v>
      </c>
    </row>
    <row r="26" spans="1:39" s="18" customFormat="1" x14ac:dyDescent="0.25">
      <c r="A26" s="42"/>
      <c r="B26" s="42"/>
      <c r="C26" s="43"/>
      <c r="E26" s="165" t="s">
        <v>373</v>
      </c>
      <c r="F26" s="165">
        <f>SUM(J25:AK25)</f>
        <v>10429835.244506571</v>
      </c>
      <c r="G26" s="165" t="s">
        <v>84</v>
      </c>
    </row>
    <row r="27" spans="1:39" s="18" customFormat="1" x14ac:dyDescent="0.25">
      <c r="A27" s="42"/>
      <c r="B27" s="42"/>
      <c r="C27" s="43"/>
    </row>
    <row r="28" spans="1:39" s="18" customFormat="1" x14ac:dyDescent="0.25">
      <c r="A28" s="42"/>
      <c r="B28" s="42" t="s">
        <v>175</v>
      </c>
      <c r="C28" s="43"/>
    </row>
    <row r="29" spans="1:39" s="19" customFormat="1" x14ac:dyDescent="0.25">
      <c r="A29" s="56"/>
      <c r="B29" s="56"/>
      <c r="C29" s="57"/>
      <c r="E29" s="19" t="str">
        <f>InpC!E$190</f>
        <v>Real Estate/ROW Acquisition</v>
      </c>
      <c r="F29" s="19">
        <f>InpC!F$190</f>
        <v>17000000</v>
      </c>
      <c r="G29" s="19" t="str">
        <f>InpC!G$190</f>
        <v>$</v>
      </c>
    </row>
    <row r="30" spans="1:39" s="19" customFormat="1" x14ac:dyDescent="0.25">
      <c r="A30" s="56"/>
      <c r="B30" s="56"/>
      <c r="C30" s="57"/>
      <c r="E30" s="19" t="str">
        <f>Time!E$40</f>
        <v>Operation period flag</v>
      </c>
      <c r="F30" s="19">
        <f>Time!F$40</f>
        <v>0</v>
      </c>
      <c r="G30" s="19" t="str">
        <f>Time!G$40</f>
        <v>flag</v>
      </c>
      <c r="H30" s="19">
        <f>Time!H$40</f>
        <v>0</v>
      </c>
      <c r="I30" s="19">
        <f>Time!I$40</f>
        <v>0</v>
      </c>
      <c r="J30" s="19">
        <f>Time!J$40</f>
        <v>0</v>
      </c>
      <c r="K30" s="19">
        <f>Time!K$40</f>
        <v>0</v>
      </c>
      <c r="L30" s="19">
        <f>Time!L$40</f>
        <v>0</v>
      </c>
      <c r="M30" s="19">
        <f>Time!M$40</f>
        <v>0</v>
      </c>
      <c r="N30" s="19">
        <f>Time!N$40</f>
        <v>0</v>
      </c>
      <c r="O30" s="19">
        <f>Time!O$40</f>
        <v>0</v>
      </c>
      <c r="P30" s="19">
        <f>Time!P$40</f>
        <v>0</v>
      </c>
      <c r="Q30" s="19">
        <f>Time!Q$40</f>
        <v>0</v>
      </c>
      <c r="R30" s="19">
        <f>Time!R$40</f>
        <v>1</v>
      </c>
      <c r="S30" s="19">
        <f>Time!S$40</f>
        <v>1</v>
      </c>
      <c r="T30" s="19">
        <f>Time!T$40</f>
        <v>1</v>
      </c>
      <c r="U30" s="19">
        <f>Time!U$40</f>
        <v>1</v>
      </c>
      <c r="V30" s="19">
        <f>Time!V$40</f>
        <v>1</v>
      </c>
      <c r="W30" s="19">
        <f>Time!W$40</f>
        <v>1</v>
      </c>
      <c r="X30" s="19">
        <f>Time!X$40</f>
        <v>1</v>
      </c>
      <c r="Y30" s="19">
        <f>Time!Y$40</f>
        <v>1</v>
      </c>
      <c r="Z30" s="19">
        <f>Time!Z$40</f>
        <v>1</v>
      </c>
      <c r="AA30" s="19">
        <f>Time!AA$40</f>
        <v>1</v>
      </c>
      <c r="AB30" s="19">
        <f>Time!AB$40</f>
        <v>1</v>
      </c>
      <c r="AC30" s="19">
        <f>Time!AC$40</f>
        <v>1</v>
      </c>
      <c r="AD30" s="19">
        <f>Time!AD$40</f>
        <v>1</v>
      </c>
      <c r="AE30" s="19">
        <f>Time!AE$40</f>
        <v>1</v>
      </c>
      <c r="AF30" s="19">
        <f>Time!AF$40</f>
        <v>1</v>
      </c>
      <c r="AG30" s="19">
        <f>Time!AG$40</f>
        <v>1</v>
      </c>
      <c r="AH30" s="19">
        <f>Time!AH$40</f>
        <v>1</v>
      </c>
      <c r="AI30" s="19">
        <f>Time!AI$40</f>
        <v>1</v>
      </c>
      <c r="AJ30" s="19">
        <f>Time!AJ$40</f>
        <v>1</v>
      </c>
      <c r="AK30" s="19">
        <f>Time!AK$40</f>
        <v>1</v>
      </c>
      <c r="AL30" s="19">
        <f>Time!AL$40</f>
        <v>0</v>
      </c>
      <c r="AM30" s="19">
        <f>Time!AM$40</f>
        <v>0</v>
      </c>
    </row>
    <row r="31" spans="1:39" s="19" customFormat="1" x14ac:dyDescent="0.25">
      <c r="A31" s="56"/>
      <c r="B31" s="56"/>
      <c r="C31" s="57"/>
      <c r="E31" s="19" t="str">
        <f>Time!E$52</f>
        <v>First Operating Period Flag</v>
      </c>
      <c r="F31" s="19">
        <f>Time!F$52</f>
        <v>0</v>
      </c>
      <c r="G31" s="19" t="str">
        <f>Time!G$52</f>
        <v>flag</v>
      </c>
      <c r="H31" s="19">
        <f>Time!H$52</f>
        <v>0</v>
      </c>
      <c r="I31" s="19">
        <f>Time!I$52</f>
        <v>0</v>
      </c>
      <c r="J31" s="19">
        <f>Time!J$52</f>
        <v>0</v>
      </c>
      <c r="K31" s="19">
        <f>Time!K$52</f>
        <v>0</v>
      </c>
      <c r="L31" s="19">
        <f>Time!L$52</f>
        <v>0</v>
      </c>
      <c r="M31" s="19">
        <f>Time!M$52</f>
        <v>0</v>
      </c>
      <c r="N31" s="19">
        <f>Time!N$52</f>
        <v>0</v>
      </c>
      <c r="O31" s="19">
        <f>Time!O$52</f>
        <v>0</v>
      </c>
      <c r="P31" s="19">
        <f>Time!P$52</f>
        <v>0</v>
      </c>
      <c r="Q31" s="19">
        <f>Time!Q$52</f>
        <v>0</v>
      </c>
      <c r="R31" s="19">
        <f>Time!R$52</f>
        <v>1</v>
      </c>
      <c r="S31" s="19">
        <f>Time!S$52</f>
        <v>0</v>
      </c>
      <c r="T31" s="19">
        <f>Time!T$52</f>
        <v>0</v>
      </c>
      <c r="U31" s="19">
        <f>Time!U$52</f>
        <v>0</v>
      </c>
      <c r="V31" s="19">
        <f>Time!V$52</f>
        <v>0</v>
      </c>
      <c r="W31" s="19">
        <f>Time!W$52</f>
        <v>0</v>
      </c>
      <c r="X31" s="19">
        <f>Time!X$52</f>
        <v>0</v>
      </c>
      <c r="Y31" s="19">
        <f>Time!Y$52</f>
        <v>0</v>
      </c>
      <c r="Z31" s="19">
        <f>Time!Z$52</f>
        <v>0</v>
      </c>
      <c r="AA31" s="19">
        <f>Time!AA$52</f>
        <v>0</v>
      </c>
      <c r="AB31" s="19">
        <f>Time!AB$52</f>
        <v>0</v>
      </c>
      <c r="AC31" s="19">
        <f>Time!AC$52</f>
        <v>0</v>
      </c>
      <c r="AD31" s="19">
        <f>Time!AD$52</f>
        <v>0</v>
      </c>
      <c r="AE31" s="19">
        <f>Time!AE$52</f>
        <v>0</v>
      </c>
      <c r="AF31" s="19">
        <f>Time!AF$52</f>
        <v>0</v>
      </c>
      <c r="AG31" s="19">
        <f>Time!AG$52</f>
        <v>0</v>
      </c>
      <c r="AH31" s="19">
        <f>Time!AH$52</f>
        <v>0</v>
      </c>
      <c r="AI31" s="19">
        <f>Time!AI$52</f>
        <v>0</v>
      </c>
      <c r="AJ31" s="19">
        <f>Time!AJ$52</f>
        <v>0</v>
      </c>
      <c r="AK31" s="19">
        <f>Time!AK$52</f>
        <v>0</v>
      </c>
      <c r="AL31" s="19">
        <f>Time!AL$52</f>
        <v>0</v>
      </c>
      <c r="AM31" s="19">
        <f>Time!AM$52</f>
        <v>0</v>
      </c>
    </row>
    <row r="32" spans="1:39" s="18" customFormat="1" x14ac:dyDescent="0.25">
      <c r="A32" s="42"/>
      <c r="B32" s="42"/>
      <c r="C32" s="43"/>
      <c r="E32" s="18" t="s">
        <v>249</v>
      </c>
      <c r="G32" s="18" t="s">
        <v>84</v>
      </c>
      <c r="H32" s="18">
        <f>SUM(J32:AJ32)</f>
        <v>459000000</v>
      </c>
      <c r="J32" s="18">
        <f t="shared" ref="J32:O32" si="10">$F29</f>
        <v>17000000</v>
      </c>
      <c r="K32" s="18">
        <f t="shared" si="10"/>
        <v>17000000</v>
      </c>
      <c r="L32" s="18">
        <f t="shared" si="10"/>
        <v>17000000</v>
      </c>
      <c r="M32" s="18">
        <f t="shared" si="10"/>
        <v>17000000</v>
      </c>
      <c r="N32" s="18">
        <f t="shared" si="10"/>
        <v>17000000</v>
      </c>
      <c r="O32" s="18">
        <f t="shared" si="10"/>
        <v>17000000</v>
      </c>
      <c r="P32" s="18">
        <f>$F29</f>
        <v>17000000</v>
      </c>
      <c r="Q32" s="18">
        <f t="shared" ref="Q32:AI32" si="11">$F29</f>
        <v>17000000</v>
      </c>
      <c r="R32" s="18">
        <f t="shared" si="11"/>
        <v>17000000</v>
      </c>
      <c r="S32" s="18">
        <f t="shared" si="11"/>
        <v>17000000</v>
      </c>
      <c r="T32" s="18">
        <f t="shared" si="11"/>
        <v>17000000</v>
      </c>
      <c r="U32" s="18">
        <f t="shared" si="11"/>
        <v>17000000</v>
      </c>
      <c r="V32" s="18">
        <f t="shared" si="11"/>
        <v>17000000</v>
      </c>
      <c r="W32" s="18">
        <f t="shared" si="11"/>
        <v>17000000</v>
      </c>
      <c r="X32" s="18">
        <f t="shared" si="11"/>
        <v>17000000</v>
      </c>
      <c r="Y32" s="18">
        <f t="shared" si="11"/>
        <v>17000000</v>
      </c>
      <c r="Z32" s="18">
        <f t="shared" si="11"/>
        <v>17000000</v>
      </c>
      <c r="AA32" s="18">
        <f t="shared" si="11"/>
        <v>17000000</v>
      </c>
      <c r="AB32" s="18">
        <f t="shared" si="11"/>
        <v>17000000</v>
      </c>
      <c r="AC32" s="18">
        <f t="shared" si="11"/>
        <v>17000000</v>
      </c>
      <c r="AD32" s="18">
        <f t="shared" si="11"/>
        <v>17000000</v>
      </c>
      <c r="AE32" s="18">
        <f t="shared" si="11"/>
        <v>17000000</v>
      </c>
      <c r="AF32" s="18">
        <f t="shared" si="11"/>
        <v>17000000</v>
      </c>
      <c r="AG32" s="18">
        <f t="shared" si="11"/>
        <v>17000000</v>
      </c>
      <c r="AH32" s="18">
        <f t="shared" si="11"/>
        <v>17000000</v>
      </c>
      <c r="AI32" s="18">
        <f t="shared" si="11"/>
        <v>17000000</v>
      </c>
      <c r="AJ32" s="18">
        <f>$F29</f>
        <v>17000000</v>
      </c>
      <c r="AK32" s="18">
        <f t="shared" ref="AK32:AM32" si="12">$F29</f>
        <v>17000000</v>
      </c>
      <c r="AL32" s="18">
        <f t="shared" si="12"/>
        <v>17000000</v>
      </c>
      <c r="AM32" s="18">
        <f t="shared" si="12"/>
        <v>17000000</v>
      </c>
    </row>
    <row r="33" spans="1:16368" s="18" customFormat="1" x14ac:dyDescent="0.25">
      <c r="A33" s="42"/>
      <c r="B33" s="42"/>
      <c r="C33" s="43"/>
    </row>
    <row r="34" spans="1:16368" s="18" customFormat="1" x14ac:dyDescent="0.25">
      <c r="A34" s="42"/>
      <c r="B34" s="42"/>
      <c r="C34" s="43"/>
      <c r="E34" s="18" t="str">
        <f>E$32</f>
        <v>Remaining Value ROW</v>
      </c>
      <c r="F34" s="18">
        <f t="shared" ref="F34:AM34" si="13">F$32</f>
        <v>0</v>
      </c>
      <c r="G34" s="18" t="str">
        <f t="shared" si="13"/>
        <v>$</v>
      </c>
      <c r="H34" s="18">
        <f t="shared" si="13"/>
        <v>459000000</v>
      </c>
      <c r="I34" s="18">
        <f t="shared" si="13"/>
        <v>0</v>
      </c>
      <c r="J34" s="18">
        <f t="shared" si="13"/>
        <v>17000000</v>
      </c>
      <c r="K34" s="18">
        <f t="shared" si="13"/>
        <v>17000000</v>
      </c>
      <c r="L34" s="18">
        <f t="shared" si="13"/>
        <v>17000000</v>
      </c>
      <c r="M34" s="18">
        <f t="shared" si="13"/>
        <v>17000000</v>
      </c>
      <c r="N34" s="18">
        <f t="shared" si="13"/>
        <v>17000000</v>
      </c>
      <c r="O34" s="18">
        <f t="shared" si="13"/>
        <v>17000000</v>
      </c>
      <c r="P34" s="18">
        <f t="shared" si="13"/>
        <v>17000000</v>
      </c>
      <c r="Q34" s="18">
        <f t="shared" si="13"/>
        <v>17000000</v>
      </c>
      <c r="R34" s="18">
        <f t="shared" si="13"/>
        <v>17000000</v>
      </c>
      <c r="S34" s="18">
        <f t="shared" si="13"/>
        <v>17000000</v>
      </c>
      <c r="T34" s="18">
        <f t="shared" si="13"/>
        <v>17000000</v>
      </c>
      <c r="U34" s="18">
        <f t="shared" si="13"/>
        <v>17000000</v>
      </c>
      <c r="V34" s="18">
        <f t="shared" si="13"/>
        <v>17000000</v>
      </c>
      <c r="W34" s="18">
        <f t="shared" si="13"/>
        <v>17000000</v>
      </c>
      <c r="X34" s="18">
        <f t="shared" si="13"/>
        <v>17000000</v>
      </c>
      <c r="Y34" s="18">
        <f t="shared" si="13"/>
        <v>17000000</v>
      </c>
      <c r="Z34" s="18">
        <f t="shared" si="13"/>
        <v>17000000</v>
      </c>
      <c r="AA34" s="18">
        <f t="shared" si="13"/>
        <v>17000000</v>
      </c>
      <c r="AB34" s="18">
        <f t="shared" si="13"/>
        <v>17000000</v>
      </c>
      <c r="AC34" s="18">
        <f t="shared" si="13"/>
        <v>17000000</v>
      </c>
      <c r="AD34" s="18">
        <f t="shared" si="13"/>
        <v>17000000</v>
      </c>
      <c r="AE34" s="18">
        <f t="shared" si="13"/>
        <v>17000000</v>
      </c>
      <c r="AF34" s="18">
        <f t="shared" si="13"/>
        <v>17000000</v>
      </c>
      <c r="AG34" s="18">
        <f t="shared" si="13"/>
        <v>17000000</v>
      </c>
      <c r="AH34" s="18">
        <f t="shared" si="13"/>
        <v>17000000</v>
      </c>
      <c r="AI34" s="18">
        <f t="shared" si="13"/>
        <v>17000000</v>
      </c>
      <c r="AJ34" s="18">
        <f t="shared" si="13"/>
        <v>17000000</v>
      </c>
      <c r="AK34" s="18">
        <f t="shared" si="13"/>
        <v>17000000</v>
      </c>
      <c r="AL34" s="18">
        <f t="shared" si="13"/>
        <v>17000000</v>
      </c>
      <c r="AM34" s="18">
        <f t="shared" si="13"/>
        <v>17000000</v>
      </c>
    </row>
    <row r="35" spans="1:16368" s="18" customFormat="1" x14ac:dyDescent="0.25">
      <c r="A35" s="42"/>
      <c r="B35" s="42"/>
      <c r="C35" s="43"/>
      <c r="E35" s="19" t="str">
        <f>Time!E$56</f>
        <v>Last Operating Period Flag</v>
      </c>
      <c r="F35" s="19">
        <f>Time!F$56</f>
        <v>0</v>
      </c>
      <c r="G35" s="19" t="str">
        <f>Time!G$56</f>
        <v>flag</v>
      </c>
      <c r="H35" s="19">
        <f>Time!H$56</f>
        <v>0</v>
      </c>
      <c r="I35" s="19">
        <f>Time!I$56</f>
        <v>0</v>
      </c>
      <c r="J35" s="19">
        <f>Time!J$56</f>
        <v>0</v>
      </c>
      <c r="K35" s="19">
        <f>Time!K$56</f>
        <v>0</v>
      </c>
      <c r="L35" s="19">
        <f>Time!L$56</f>
        <v>0</v>
      </c>
      <c r="M35" s="19">
        <f>Time!M$56</f>
        <v>0</v>
      </c>
      <c r="N35" s="19">
        <f>Time!N$56</f>
        <v>0</v>
      </c>
      <c r="O35" s="19">
        <f>Time!O$56</f>
        <v>0</v>
      </c>
      <c r="P35" s="19">
        <f>Time!P$56</f>
        <v>0</v>
      </c>
      <c r="Q35" s="19">
        <f>Time!Q$56</f>
        <v>0</v>
      </c>
      <c r="R35" s="19">
        <f>Time!R$56</f>
        <v>0</v>
      </c>
      <c r="S35" s="19">
        <f>Time!S$56</f>
        <v>0</v>
      </c>
      <c r="T35" s="19">
        <f>Time!T$56</f>
        <v>0</v>
      </c>
      <c r="U35" s="19">
        <f>Time!U$56</f>
        <v>0</v>
      </c>
      <c r="V35" s="19">
        <f>Time!V$56</f>
        <v>0</v>
      </c>
      <c r="W35" s="19">
        <f>Time!W$56</f>
        <v>0</v>
      </c>
      <c r="X35" s="19">
        <f>Time!X$56</f>
        <v>0</v>
      </c>
      <c r="Y35" s="19">
        <f>Time!Y$56</f>
        <v>0</v>
      </c>
      <c r="Z35" s="19">
        <f>Time!Z$56</f>
        <v>0</v>
      </c>
      <c r="AA35" s="19">
        <f>Time!AA$56</f>
        <v>0</v>
      </c>
      <c r="AB35" s="19">
        <f>Time!AB$56</f>
        <v>0</v>
      </c>
      <c r="AC35" s="19">
        <f>Time!AC$56</f>
        <v>0</v>
      </c>
      <c r="AD35" s="19">
        <f>Time!AD$56</f>
        <v>0</v>
      </c>
      <c r="AE35" s="19">
        <f>Time!AE$56</f>
        <v>0</v>
      </c>
      <c r="AF35" s="19">
        <f>Time!AF$56</f>
        <v>0</v>
      </c>
      <c r="AG35" s="19">
        <f>Time!AG$56</f>
        <v>0</v>
      </c>
      <c r="AH35" s="19">
        <f>Time!AH$56</f>
        <v>0</v>
      </c>
      <c r="AI35" s="19">
        <f>Time!AI$56</f>
        <v>0</v>
      </c>
      <c r="AJ35" s="19">
        <f>Time!AJ$56</f>
        <v>0</v>
      </c>
      <c r="AK35" s="19">
        <f>Time!AK$56</f>
        <v>1</v>
      </c>
      <c r="AL35" s="19">
        <f>Time!AL$56</f>
        <v>0</v>
      </c>
      <c r="AM35" s="19">
        <f>Time!AM$56</f>
        <v>0</v>
      </c>
    </row>
    <row r="36" spans="1:16368" s="18" customFormat="1" x14ac:dyDescent="0.25">
      <c r="A36" s="42"/>
      <c r="B36" s="42"/>
      <c r="C36" s="43"/>
      <c r="E36" s="18" t="s">
        <v>248</v>
      </c>
      <c r="G36" s="18" t="s">
        <v>84</v>
      </c>
      <c r="H36" s="18">
        <f>SUM(J36:AJ36)</f>
        <v>0</v>
      </c>
      <c r="J36" s="18">
        <f t="shared" ref="J36:AJ36" si="14">J34 * J35</f>
        <v>0</v>
      </c>
      <c r="K36" s="18">
        <f t="shared" si="14"/>
        <v>0</v>
      </c>
      <c r="L36" s="18">
        <f t="shared" si="14"/>
        <v>0</v>
      </c>
      <c r="M36" s="18">
        <f t="shared" si="14"/>
        <v>0</v>
      </c>
      <c r="N36" s="18">
        <f t="shared" si="14"/>
        <v>0</v>
      </c>
      <c r="O36" s="18">
        <f t="shared" si="14"/>
        <v>0</v>
      </c>
      <c r="P36" s="18">
        <f t="shared" si="14"/>
        <v>0</v>
      </c>
      <c r="Q36" s="18">
        <f t="shared" si="14"/>
        <v>0</v>
      </c>
      <c r="R36" s="18">
        <f t="shared" si="14"/>
        <v>0</v>
      </c>
      <c r="S36" s="18">
        <f t="shared" si="14"/>
        <v>0</v>
      </c>
      <c r="T36" s="18">
        <f t="shared" si="14"/>
        <v>0</v>
      </c>
      <c r="U36" s="18">
        <f t="shared" si="14"/>
        <v>0</v>
      </c>
      <c r="V36" s="18">
        <f t="shared" si="14"/>
        <v>0</v>
      </c>
      <c r="W36" s="18">
        <f t="shared" si="14"/>
        <v>0</v>
      </c>
      <c r="X36" s="18">
        <f t="shared" si="14"/>
        <v>0</v>
      </c>
      <c r="Y36" s="18">
        <f t="shared" si="14"/>
        <v>0</v>
      </c>
      <c r="Z36" s="18">
        <f t="shared" si="14"/>
        <v>0</v>
      </c>
      <c r="AA36" s="18">
        <f t="shared" si="14"/>
        <v>0</v>
      </c>
      <c r="AB36" s="18">
        <f t="shared" si="14"/>
        <v>0</v>
      </c>
      <c r="AC36" s="18">
        <f t="shared" si="14"/>
        <v>0</v>
      </c>
      <c r="AD36" s="18">
        <f t="shared" si="14"/>
        <v>0</v>
      </c>
      <c r="AE36" s="18">
        <f t="shared" si="14"/>
        <v>0</v>
      </c>
      <c r="AF36" s="18">
        <f t="shared" si="14"/>
        <v>0</v>
      </c>
      <c r="AG36" s="18">
        <f t="shared" si="14"/>
        <v>0</v>
      </c>
      <c r="AH36" s="18">
        <f t="shared" si="14"/>
        <v>0</v>
      </c>
      <c r="AI36" s="18">
        <f t="shared" si="14"/>
        <v>0</v>
      </c>
      <c r="AJ36" s="18">
        <f t="shared" si="14"/>
        <v>0</v>
      </c>
      <c r="AK36" s="18">
        <f>AK34 * AK35</f>
        <v>17000000</v>
      </c>
      <c r="AL36" s="18">
        <f t="shared" ref="AL36:AM36" si="15">AL34 * AL35</f>
        <v>0</v>
      </c>
      <c r="AM36" s="18">
        <f t="shared" si="15"/>
        <v>0</v>
      </c>
    </row>
    <row r="37" spans="1:16368" s="18" customFormat="1" x14ac:dyDescent="0.25">
      <c r="A37" s="42"/>
      <c r="B37" s="42"/>
      <c r="C37" s="43"/>
    </row>
    <row r="38" spans="1:16368" s="18" customFormat="1" x14ac:dyDescent="0.25">
      <c r="A38" s="42"/>
      <c r="B38" s="42"/>
      <c r="C38" s="43"/>
      <c r="E38" s="18" t="str">
        <f>E$36</f>
        <v>Residual Value - ROW</v>
      </c>
      <c r="F38" s="18">
        <f t="shared" ref="F38:AM38" si="16">F$36</f>
        <v>0</v>
      </c>
      <c r="G38" s="18" t="str">
        <f t="shared" si="16"/>
        <v>$</v>
      </c>
      <c r="H38" s="18">
        <f t="shared" si="16"/>
        <v>0</v>
      </c>
      <c r="I38" s="18">
        <f t="shared" si="16"/>
        <v>0</v>
      </c>
      <c r="J38" s="18">
        <f t="shared" si="16"/>
        <v>0</v>
      </c>
      <c r="K38" s="18">
        <f t="shared" si="16"/>
        <v>0</v>
      </c>
      <c r="L38" s="18">
        <f t="shared" si="16"/>
        <v>0</v>
      </c>
      <c r="M38" s="18">
        <f t="shared" si="16"/>
        <v>0</v>
      </c>
      <c r="N38" s="18">
        <f t="shared" si="16"/>
        <v>0</v>
      </c>
      <c r="O38" s="18">
        <f t="shared" si="16"/>
        <v>0</v>
      </c>
      <c r="P38" s="18">
        <f t="shared" si="16"/>
        <v>0</v>
      </c>
      <c r="Q38" s="18">
        <f t="shared" si="16"/>
        <v>0</v>
      </c>
      <c r="R38" s="18">
        <f t="shared" si="16"/>
        <v>0</v>
      </c>
      <c r="S38" s="18">
        <f t="shared" si="16"/>
        <v>0</v>
      </c>
      <c r="T38" s="18">
        <f t="shared" si="16"/>
        <v>0</v>
      </c>
      <c r="U38" s="18">
        <f t="shared" si="16"/>
        <v>0</v>
      </c>
      <c r="V38" s="18">
        <f t="shared" si="16"/>
        <v>0</v>
      </c>
      <c r="W38" s="18">
        <f t="shared" si="16"/>
        <v>0</v>
      </c>
      <c r="X38" s="18">
        <f t="shared" si="16"/>
        <v>0</v>
      </c>
      <c r="Y38" s="18">
        <f t="shared" si="16"/>
        <v>0</v>
      </c>
      <c r="Z38" s="18">
        <f t="shared" si="16"/>
        <v>0</v>
      </c>
      <c r="AA38" s="18">
        <f t="shared" si="16"/>
        <v>0</v>
      </c>
      <c r="AB38" s="18">
        <f t="shared" si="16"/>
        <v>0</v>
      </c>
      <c r="AC38" s="18">
        <f t="shared" si="16"/>
        <v>0</v>
      </c>
      <c r="AD38" s="18">
        <f t="shared" si="16"/>
        <v>0</v>
      </c>
      <c r="AE38" s="18">
        <f t="shared" si="16"/>
        <v>0</v>
      </c>
      <c r="AF38" s="18">
        <f t="shared" si="16"/>
        <v>0</v>
      </c>
      <c r="AG38" s="18">
        <f t="shared" si="16"/>
        <v>0</v>
      </c>
      <c r="AH38" s="18">
        <f t="shared" si="16"/>
        <v>0</v>
      </c>
      <c r="AI38" s="18">
        <f t="shared" si="16"/>
        <v>0</v>
      </c>
      <c r="AJ38" s="18">
        <f t="shared" si="16"/>
        <v>0</v>
      </c>
      <c r="AK38" s="18">
        <f>AK$36</f>
        <v>17000000</v>
      </c>
      <c r="AL38" s="18">
        <f t="shared" si="16"/>
        <v>0</v>
      </c>
      <c r="AM38" s="18">
        <f t="shared" si="16"/>
        <v>0</v>
      </c>
    </row>
    <row r="39" spans="1:16368" s="61" customFormat="1" x14ac:dyDescent="0.25">
      <c r="A39" s="96"/>
      <c r="B39" s="96"/>
      <c r="C39" s="97"/>
      <c r="E39" s="61" t="str">
        <f>Time!E$71</f>
        <v>Discount Factor</v>
      </c>
      <c r="F39" s="61">
        <f>Time!F$71</f>
        <v>0</v>
      </c>
      <c r="G39" s="61" t="str">
        <f>Time!G$71</f>
        <v>Multiplier</v>
      </c>
      <c r="H39" s="61">
        <f>Time!H$71</f>
        <v>0</v>
      </c>
      <c r="I39" s="61">
        <f>Time!I$71</f>
        <v>0</v>
      </c>
      <c r="J39" s="61">
        <f>Time!J$71</f>
        <v>0.93457943925233644</v>
      </c>
      <c r="K39" s="61">
        <f>Time!K$71</f>
        <v>1</v>
      </c>
      <c r="L39" s="61">
        <f>Time!L$71</f>
        <v>1.07</v>
      </c>
      <c r="M39" s="61">
        <f>Time!M$71</f>
        <v>1.1449</v>
      </c>
      <c r="N39" s="61">
        <f>Time!N$71</f>
        <v>1.2250430000000001</v>
      </c>
      <c r="O39" s="61">
        <f>Time!O$71</f>
        <v>1.31079601</v>
      </c>
      <c r="P39" s="61">
        <f>Time!P$71</f>
        <v>1.4025517307000002</v>
      </c>
      <c r="Q39" s="61">
        <f>Time!Q$71</f>
        <v>1.5007303518490001</v>
      </c>
      <c r="R39" s="61">
        <f>Time!R$71</f>
        <v>1.6057814764784302</v>
      </c>
      <c r="S39" s="61">
        <f>Time!S$71</f>
        <v>1.7181861798319202</v>
      </c>
      <c r="T39" s="61">
        <f>Time!T$71</f>
        <v>1.8384592124201549</v>
      </c>
      <c r="U39" s="61">
        <f>Time!U$71</f>
        <v>1.9671513572895656</v>
      </c>
      <c r="V39" s="61">
        <f>Time!V$71</f>
        <v>2.1048519522998355</v>
      </c>
      <c r="W39" s="61">
        <f>Time!W$71</f>
        <v>2.2521915889608235</v>
      </c>
      <c r="X39" s="61">
        <f>Time!X$71</f>
        <v>2.4098450001880813</v>
      </c>
      <c r="Y39" s="61">
        <f>Time!Y$71</f>
        <v>2.5785341502012469</v>
      </c>
      <c r="Z39" s="61">
        <f>Time!Z$71</f>
        <v>2.7590315407153345</v>
      </c>
      <c r="AA39" s="61">
        <f>Time!AA$71</f>
        <v>2.9521637485654075</v>
      </c>
      <c r="AB39" s="61">
        <f>Time!AB$71</f>
        <v>3.1588152109649861</v>
      </c>
      <c r="AC39" s="61">
        <f>Time!AC$71</f>
        <v>3.3799322757325352</v>
      </c>
      <c r="AD39" s="61">
        <f>Time!AD$71</f>
        <v>3.6165275350338129</v>
      </c>
      <c r="AE39" s="61">
        <f>Time!AE$71</f>
        <v>3.8696844624861795</v>
      </c>
      <c r="AF39" s="61">
        <f>Time!AF$71</f>
        <v>4.1405623748602123</v>
      </c>
      <c r="AG39" s="61">
        <f>Time!AG$71</f>
        <v>4.4304017411004271</v>
      </c>
      <c r="AH39" s="61">
        <f>Time!AH$71</f>
        <v>4.740529862977457</v>
      </c>
      <c r="AI39" s="61">
        <f>Time!AI$71</f>
        <v>5.0723669533858793</v>
      </c>
      <c r="AJ39" s="61">
        <f>Time!AJ$71</f>
        <v>5.4274326401228912</v>
      </c>
      <c r="AK39" s="61">
        <f>Time!AK$71</f>
        <v>5.807352924931493</v>
      </c>
      <c r="AL39" s="61">
        <f>Time!AL$71</f>
        <v>6.2138676296766988</v>
      </c>
      <c r="AM39" s="61">
        <f>Time!AM$71</f>
        <v>6.6488383637540664</v>
      </c>
    </row>
    <row r="40" spans="1:16368" s="18" customFormat="1" x14ac:dyDescent="0.25">
      <c r="A40" s="42"/>
      <c r="B40" s="42"/>
      <c r="C40" s="43"/>
      <c r="E40" s="18" t="s">
        <v>250</v>
      </c>
      <c r="G40" s="18" t="s">
        <v>84</v>
      </c>
      <c r="J40" s="18">
        <f>J38/J39</f>
        <v>0</v>
      </c>
      <c r="K40" s="18">
        <f t="shared" ref="K40:AI40" si="17">K38/K39</f>
        <v>0</v>
      </c>
      <c r="L40" s="18">
        <f t="shared" si="17"/>
        <v>0</v>
      </c>
      <c r="M40" s="18">
        <f t="shared" si="17"/>
        <v>0</v>
      </c>
      <c r="N40" s="18">
        <f t="shared" si="17"/>
        <v>0</v>
      </c>
      <c r="O40" s="18">
        <f t="shared" si="17"/>
        <v>0</v>
      </c>
      <c r="P40" s="18">
        <f t="shared" si="17"/>
        <v>0</v>
      </c>
      <c r="Q40" s="18">
        <f t="shared" si="17"/>
        <v>0</v>
      </c>
      <c r="R40" s="18">
        <f t="shared" si="17"/>
        <v>0</v>
      </c>
      <c r="S40" s="18">
        <f t="shared" si="17"/>
        <v>0</v>
      </c>
      <c r="T40" s="18">
        <f t="shared" si="17"/>
        <v>0</v>
      </c>
      <c r="U40" s="18">
        <f>U38/U39</f>
        <v>0</v>
      </c>
      <c r="V40" s="18">
        <f t="shared" si="17"/>
        <v>0</v>
      </c>
      <c r="W40" s="18">
        <f t="shared" si="17"/>
        <v>0</v>
      </c>
      <c r="X40" s="18">
        <f t="shared" si="17"/>
        <v>0</v>
      </c>
      <c r="Y40" s="18">
        <f t="shared" si="17"/>
        <v>0</v>
      </c>
      <c r="Z40" s="18">
        <f t="shared" si="17"/>
        <v>0</v>
      </c>
      <c r="AA40" s="18">
        <f t="shared" si="17"/>
        <v>0</v>
      </c>
      <c r="AB40" s="18">
        <f t="shared" si="17"/>
        <v>0</v>
      </c>
      <c r="AC40" s="18">
        <f t="shared" si="17"/>
        <v>0</v>
      </c>
      <c r="AD40" s="18">
        <f t="shared" si="17"/>
        <v>0</v>
      </c>
      <c r="AE40" s="18">
        <f t="shared" si="17"/>
        <v>0</v>
      </c>
      <c r="AF40" s="18">
        <f t="shared" si="17"/>
        <v>0</v>
      </c>
      <c r="AG40" s="18">
        <f t="shared" si="17"/>
        <v>0</v>
      </c>
      <c r="AH40" s="18">
        <f t="shared" si="17"/>
        <v>0</v>
      </c>
      <c r="AI40" s="18">
        <f t="shared" si="17"/>
        <v>0</v>
      </c>
      <c r="AJ40" s="18">
        <f>AJ38/AJ39</f>
        <v>0</v>
      </c>
      <c r="AK40" s="18">
        <f t="shared" ref="AK40:AM40" si="18">AK38/AK39</f>
        <v>2927323.3811944607</v>
      </c>
      <c r="AL40" s="18">
        <f t="shared" si="18"/>
        <v>0</v>
      </c>
      <c r="AM40" s="18">
        <f t="shared" si="18"/>
        <v>0</v>
      </c>
    </row>
    <row r="41" spans="1:16368" s="18" customFormat="1" x14ac:dyDescent="0.25">
      <c r="A41" s="42"/>
      <c r="B41" s="42"/>
      <c r="C41" s="43"/>
    </row>
    <row r="42" spans="1:16368" s="18" customFormat="1" x14ac:dyDescent="0.25">
      <c r="A42" s="42"/>
      <c r="B42" s="42"/>
      <c r="C42" s="43"/>
      <c r="E42" s="18" t="str">
        <f>E$40</f>
        <v>Discounted Residual Value - ROW</v>
      </c>
      <c r="F42" s="18">
        <f t="shared" ref="F42:AM42" si="19">F$40</f>
        <v>0</v>
      </c>
      <c r="G42" s="18" t="str">
        <f t="shared" si="19"/>
        <v>$</v>
      </c>
      <c r="H42" s="18">
        <f t="shared" si="19"/>
        <v>0</v>
      </c>
      <c r="I42" s="18">
        <f t="shared" si="19"/>
        <v>0</v>
      </c>
      <c r="J42" s="18">
        <f t="shared" si="19"/>
        <v>0</v>
      </c>
      <c r="K42" s="18">
        <f t="shared" si="19"/>
        <v>0</v>
      </c>
      <c r="L42" s="18">
        <f t="shared" si="19"/>
        <v>0</v>
      </c>
      <c r="M42" s="18">
        <f t="shared" si="19"/>
        <v>0</v>
      </c>
      <c r="N42" s="18">
        <f t="shared" si="19"/>
        <v>0</v>
      </c>
      <c r="O42" s="18">
        <f t="shared" si="19"/>
        <v>0</v>
      </c>
      <c r="P42" s="18">
        <f t="shared" si="19"/>
        <v>0</v>
      </c>
      <c r="Q42" s="18">
        <f t="shared" si="19"/>
        <v>0</v>
      </c>
      <c r="R42" s="18">
        <f t="shared" si="19"/>
        <v>0</v>
      </c>
      <c r="S42" s="18">
        <f t="shared" si="19"/>
        <v>0</v>
      </c>
      <c r="T42" s="18">
        <f t="shared" si="19"/>
        <v>0</v>
      </c>
      <c r="U42" s="18">
        <f>U$40</f>
        <v>0</v>
      </c>
      <c r="V42" s="18">
        <f t="shared" si="19"/>
        <v>0</v>
      </c>
      <c r="W42" s="18">
        <f t="shared" si="19"/>
        <v>0</v>
      </c>
      <c r="X42" s="18">
        <f t="shared" si="19"/>
        <v>0</v>
      </c>
      <c r="Y42" s="18">
        <f t="shared" si="19"/>
        <v>0</v>
      </c>
      <c r="Z42" s="18">
        <f t="shared" si="19"/>
        <v>0</v>
      </c>
      <c r="AA42" s="18">
        <f t="shared" si="19"/>
        <v>0</v>
      </c>
      <c r="AB42" s="18">
        <f t="shared" si="19"/>
        <v>0</v>
      </c>
      <c r="AC42" s="18">
        <f t="shared" si="19"/>
        <v>0</v>
      </c>
      <c r="AD42" s="18">
        <f t="shared" si="19"/>
        <v>0</v>
      </c>
      <c r="AE42" s="18">
        <f t="shared" si="19"/>
        <v>0</v>
      </c>
      <c r="AF42" s="18">
        <f t="shared" si="19"/>
        <v>0</v>
      </c>
      <c r="AG42" s="18">
        <f t="shared" si="19"/>
        <v>0</v>
      </c>
      <c r="AH42" s="18">
        <f t="shared" si="19"/>
        <v>0</v>
      </c>
      <c r="AI42" s="18">
        <f t="shared" si="19"/>
        <v>0</v>
      </c>
      <c r="AJ42" s="18">
        <f t="shared" si="19"/>
        <v>0</v>
      </c>
      <c r="AK42" s="18">
        <f t="shared" si="19"/>
        <v>2927323.3811944607</v>
      </c>
      <c r="AL42" s="18">
        <f t="shared" si="19"/>
        <v>0</v>
      </c>
      <c r="AM42" s="18">
        <f t="shared" si="19"/>
        <v>0</v>
      </c>
    </row>
    <row r="43" spans="1:16368" s="18" customFormat="1" x14ac:dyDescent="0.25">
      <c r="A43" s="42"/>
      <c r="B43" s="42"/>
      <c r="C43" s="43"/>
      <c r="E43" s="18" t="s">
        <v>372</v>
      </c>
      <c r="F43" s="18">
        <f>SUM(J42:AK42)</f>
        <v>2927323.3811944607</v>
      </c>
      <c r="G43" s="18" t="s">
        <v>84</v>
      </c>
    </row>
    <row r="44" spans="1:16368" s="18" customFormat="1" x14ac:dyDescent="0.25">
      <c r="A44" s="42"/>
      <c r="B44" s="42"/>
      <c r="C44" s="43"/>
      <c r="AJ44" s="18">
        <f>AJ38+AJ20</f>
        <v>0</v>
      </c>
      <c r="AK44" s="18">
        <f t="shared" ref="AK44:AM44" si="20">AK38+AK20</f>
        <v>102283000</v>
      </c>
      <c r="AL44" s="18">
        <f t="shared" si="20"/>
        <v>0</v>
      </c>
      <c r="AM44" s="18">
        <f t="shared" si="20"/>
        <v>0</v>
      </c>
    </row>
    <row r="45" spans="1:16368" s="18" customFormat="1" x14ac:dyDescent="0.25">
      <c r="A45" s="42"/>
      <c r="B45" s="42"/>
      <c r="C45" s="43"/>
    </row>
    <row r="46" spans="1:16368" s="7" customFormat="1" x14ac:dyDescent="0.25">
      <c r="A46" s="14" t="s">
        <v>196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  <c r="AHA46" s="5"/>
      <c r="AHB46" s="5"/>
      <c r="AHC46" s="5"/>
      <c r="AHD46" s="5"/>
      <c r="AHE46" s="5"/>
      <c r="AHF46" s="5"/>
      <c r="AHG46" s="5"/>
      <c r="AHH46" s="5"/>
      <c r="AHI46" s="5"/>
      <c r="AHJ46" s="5"/>
      <c r="AHK46" s="5"/>
      <c r="AHL46" s="5"/>
      <c r="AHM46" s="5"/>
      <c r="AHN46" s="5"/>
      <c r="AHO46" s="5"/>
      <c r="AHP46" s="5"/>
      <c r="AHQ46" s="5"/>
      <c r="AHR46" s="5"/>
      <c r="AHS46" s="5"/>
      <c r="AHT46" s="5"/>
      <c r="AHU46" s="5"/>
      <c r="AHV46" s="5"/>
      <c r="AHW46" s="5"/>
      <c r="AHX46" s="5"/>
      <c r="AHY46" s="5"/>
      <c r="AHZ46" s="5"/>
      <c r="AIA46" s="5"/>
      <c r="AIB46" s="5"/>
      <c r="AIC46" s="5"/>
      <c r="AID46" s="5"/>
      <c r="AIE46" s="5"/>
      <c r="AIF46" s="5"/>
      <c r="AIG46" s="5"/>
      <c r="AIH46" s="5"/>
      <c r="AII46" s="5"/>
      <c r="AIJ46" s="5"/>
      <c r="AIK46" s="5"/>
      <c r="AIL46" s="5"/>
      <c r="AIM46" s="5"/>
      <c r="AIN46" s="5"/>
      <c r="AIO46" s="5"/>
      <c r="AIP46" s="5"/>
      <c r="AIQ46" s="5"/>
      <c r="AIR46" s="5"/>
      <c r="AIS46" s="5"/>
      <c r="AIT46" s="5"/>
      <c r="AIU46" s="5"/>
      <c r="AIV46" s="5"/>
      <c r="AIW46" s="5"/>
      <c r="AIX46" s="5"/>
      <c r="AIY46" s="5"/>
      <c r="AIZ46" s="5"/>
      <c r="AJA46" s="5"/>
      <c r="AJB46" s="5"/>
      <c r="AJC46" s="5"/>
      <c r="AJD46" s="5"/>
      <c r="AJE46" s="5"/>
      <c r="AJF46" s="5"/>
      <c r="AJG46" s="5"/>
      <c r="AJH46" s="5"/>
      <c r="AJI46" s="5"/>
      <c r="AJJ46" s="5"/>
      <c r="AJK46" s="5"/>
      <c r="AJL46" s="5"/>
      <c r="AJM46" s="5"/>
      <c r="AJN46" s="5"/>
      <c r="AJO46" s="5"/>
      <c r="AJP46" s="5"/>
      <c r="AJQ46" s="5"/>
      <c r="AJR46" s="5"/>
      <c r="AJS46" s="5"/>
      <c r="AJT46" s="5"/>
      <c r="AJU46" s="5"/>
      <c r="AJV46" s="5"/>
      <c r="AJW46" s="5"/>
      <c r="AJX46" s="5"/>
      <c r="AJY46" s="5"/>
      <c r="AJZ46" s="5"/>
      <c r="AKA46" s="5"/>
      <c r="AKB46" s="5"/>
      <c r="AKC46" s="5"/>
      <c r="AKD46" s="5"/>
      <c r="AKE46" s="5"/>
      <c r="AKF46" s="5"/>
      <c r="AKG46" s="5"/>
      <c r="AKH46" s="5"/>
      <c r="AKI46" s="5"/>
      <c r="AKJ46" s="5"/>
      <c r="AKK46" s="5"/>
      <c r="AKL46" s="5"/>
      <c r="AKM46" s="5"/>
      <c r="AKN46" s="5"/>
      <c r="AKO46" s="5"/>
      <c r="AKP46" s="5"/>
      <c r="AKQ46" s="5"/>
      <c r="AKR46" s="5"/>
      <c r="AKS46" s="5"/>
      <c r="AKT46" s="5"/>
      <c r="AKU46" s="5"/>
      <c r="AKV46" s="5"/>
      <c r="AKW46" s="5"/>
      <c r="AKX46" s="5"/>
      <c r="AKY46" s="5"/>
      <c r="AKZ46" s="5"/>
      <c r="ALA46" s="5"/>
      <c r="ALB46" s="5"/>
      <c r="ALC46" s="5"/>
      <c r="ALD46" s="5"/>
      <c r="ALE46" s="5"/>
      <c r="ALF46" s="5"/>
      <c r="ALG46" s="5"/>
      <c r="ALH46" s="5"/>
      <c r="ALI46" s="5"/>
      <c r="ALJ46" s="5"/>
      <c r="ALK46" s="5"/>
      <c r="ALL46" s="5"/>
      <c r="ALM46" s="5"/>
      <c r="ALN46" s="5"/>
      <c r="ALO46" s="5"/>
      <c r="ALP46" s="5"/>
      <c r="ALQ46" s="5"/>
      <c r="ALR46" s="5"/>
      <c r="ALS46" s="5"/>
      <c r="ALT46" s="5"/>
      <c r="ALU46" s="5"/>
      <c r="ALV46" s="5"/>
      <c r="ALW46" s="5"/>
      <c r="ALX46" s="5"/>
      <c r="ALY46" s="5"/>
      <c r="ALZ46" s="5"/>
      <c r="AMA46" s="5"/>
      <c r="AMB46" s="5"/>
      <c r="AMC46" s="5"/>
      <c r="AMD46" s="5"/>
      <c r="AME46" s="5"/>
      <c r="AMF46" s="5"/>
      <c r="AMG46" s="5"/>
      <c r="AMH46" s="5"/>
      <c r="AMI46" s="5"/>
      <c r="AMJ46" s="5"/>
      <c r="AMK46" s="5"/>
      <c r="AML46" s="5"/>
      <c r="AMM46" s="5"/>
      <c r="AMN46" s="5"/>
      <c r="AMO46" s="5"/>
      <c r="AMP46" s="5"/>
      <c r="AMQ46" s="5"/>
      <c r="AMR46" s="5"/>
      <c r="AMS46" s="5"/>
      <c r="AMT46" s="5"/>
      <c r="AMU46" s="5"/>
      <c r="AMV46" s="5"/>
      <c r="AMW46" s="5"/>
      <c r="AMX46" s="5"/>
      <c r="AMY46" s="5"/>
      <c r="AMZ46" s="5"/>
      <c r="ANA46" s="5"/>
      <c r="ANB46" s="5"/>
      <c r="ANC46" s="5"/>
      <c r="AND46" s="5"/>
      <c r="ANE46" s="5"/>
      <c r="ANF46" s="5"/>
      <c r="ANG46" s="5"/>
      <c r="ANH46" s="5"/>
      <c r="ANI46" s="5"/>
      <c r="ANJ46" s="5"/>
      <c r="ANK46" s="5"/>
      <c r="ANL46" s="5"/>
      <c r="ANM46" s="5"/>
      <c r="ANN46" s="5"/>
      <c r="ANO46" s="5"/>
      <c r="ANP46" s="5"/>
      <c r="ANQ46" s="5"/>
      <c r="ANR46" s="5"/>
      <c r="ANS46" s="5"/>
      <c r="ANT46" s="5"/>
      <c r="ANU46" s="5"/>
      <c r="ANV46" s="5"/>
      <c r="ANW46" s="5"/>
      <c r="ANX46" s="5"/>
      <c r="ANY46" s="5"/>
      <c r="ANZ46" s="5"/>
      <c r="AOA46" s="5"/>
      <c r="AOB46" s="5"/>
      <c r="AOC46" s="5"/>
      <c r="AOD46" s="5"/>
      <c r="AOE46" s="5"/>
      <c r="AOF46" s="5"/>
      <c r="AOG46" s="5"/>
      <c r="AOH46" s="5"/>
      <c r="AOI46" s="5"/>
      <c r="AOJ46" s="5"/>
      <c r="AOK46" s="5"/>
      <c r="AOL46" s="5"/>
      <c r="AOM46" s="5"/>
      <c r="AON46" s="5"/>
      <c r="AOO46" s="5"/>
      <c r="AOP46" s="5"/>
      <c r="AOQ46" s="5"/>
      <c r="AOR46" s="5"/>
      <c r="AOS46" s="5"/>
      <c r="AOT46" s="5"/>
      <c r="AOU46" s="5"/>
      <c r="AOV46" s="5"/>
      <c r="AOW46" s="5"/>
      <c r="AOX46" s="5"/>
      <c r="AOY46" s="5"/>
      <c r="AOZ46" s="5"/>
      <c r="APA46" s="5"/>
      <c r="APB46" s="5"/>
      <c r="APC46" s="5"/>
      <c r="APD46" s="5"/>
      <c r="APE46" s="5"/>
      <c r="APF46" s="5"/>
      <c r="APG46" s="5"/>
      <c r="APH46" s="5"/>
      <c r="API46" s="5"/>
      <c r="APJ46" s="5"/>
      <c r="APK46" s="5"/>
      <c r="APL46" s="5"/>
      <c r="APM46" s="5"/>
      <c r="APN46" s="5"/>
      <c r="APO46" s="5"/>
      <c r="APP46" s="5"/>
      <c r="APQ46" s="5"/>
      <c r="APR46" s="5"/>
      <c r="APS46" s="5"/>
      <c r="APT46" s="5"/>
      <c r="APU46" s="5"/>
      <c r="APV46" s="5"/>
      <c r="APW46" s="5"/>
      <c r="APX46" s="5"/>
      <c r="APY46" s="5"/>
      <c r="APZ46" s="5"/>
      <c r="AQA46" s="5"/>
      <c r="AQB46" s="5"/>
      <c r="AQC46" s="5"/>
      <c r="AQD46" s="5"/>
      <c r="AQE46" s="5"/>
      <c r="AQF46" s="5"/>
      <c r="AQG46" s="5"/>
      <c r="AQH46" s="5"/>
      <c r="AQI46" s="5"/>
      <c r="AQJ46" s="5"/>
      <c r="AQK46" s="5"/>
      <c r="AQL46" s="5"/>
      <c r="AQM46" s="5"/>
      <c r="AQN46" s="5"/>
      <c r="AQO46" s="5"/>
      <c r="AQP46" s="5"/>
      <c r="AQQ46" s="5"/>
      <c r="AQR46" s="5"/>
      <c r="AQS46" s="5"/>
      <c r="AQT46" s="5"/>
      <c r="AQU46" s="5"/>
      <c r="AQV46" s="5"/>
      <c r="AQW46" s="5"/>
      <c r="AQX46" s="5"/>
      <c r="AQY46" s="5"/>
      <c r="AQZ46" s="5"/>
      <c r="ARA46" s="5"/>
      <c r="ARB46" s="5"/>
      <c r="ARC46" s="5"/>
      <c r="ARD46" s="5"/>
      <c r="ARE46" s="5"/>
      <c r="ARF46" s="5"/>
      <c r="ARG46" s="5"/>
      <c r="ARH46" s="5"/>
      <c r="ARI46" s="5"/>
      <c r="ARJ46" s="5"/>
      <c r="ARK46" s="5"/>
      <c r="ARL46" s="5"/>
      <c r="ARM46" s="5"/>
      <c r="ARN46" s="5"/>
      <c r="ARO46" s="5"/>
      <c r="ARP46" s="5"/>
      <c r="ARQ46" s="5"/>
      <c r="ARR46" s="5"/>
      <c r="ARS46" s="5"/>
      <c r="ART46" s="5"/>
      <c r="ARU46" s="5"/>
      <c r="ARV46" s="5"/>
      <c r="ARW46" s="5"/>
      <c r="ARX46" s="5"/>
      <c r="ARY46" s="5"/>
      <c r="ARZ46" s="5"/>
      <c r="ASA46" s="5"/>
      <c r="ASB46" s="5"/>
      <c r="ASC46" s="5"/>
      <c r="ASD46" s="5"/>
      <c r="ASE46" s="5"/>
      <c r="ASF46" s="5"/>
      <c r="ASG46" s="5"/>
      <c r="ASH46" s="5"/>
      <c r="ASI46" s="5"/>
      <c r="ASJ46" s="5"/>
      <c r="ASK46" s="5"/>
      <c r="ASL46" s="5"/>
      <c r="ASM46" s="5"/>
      <c r="ASN46" s="5"/>
      <c r="ASO46" s="5"/>
      <c r="ASP46" s="5"/>
      <c r="ASQ46" s="5"/>
      <c r="ASR46" s="5"/>
      <c r="ASS46" s="5"/>
      <c r="AST46" s="5"/>
      <c r="ASU46" s="5"/>
      <c r="ASV46" s="5"/>
      <c r="ASW46" s="5"/>
      <c r="ASX46" s="5"/>
      <c r="ASY46" s="5"/>
      <c r="ASZ46" s="5"/>
      <c r="ATA46" s="5"/>
      <c r="ATB46" s="5"/>
      <c r="ATC46" s="5"/>
      <c r="ATD46" s="5"/>
      <c r="ATE46" s="5"/>
      <c r="ATF46" s="5"/>
      <c r="ATG46" s="5"/>
      <c r="ATH46" s="5"/>
      <c r="ATI46" s="5"/>
      <c r="ATJ46" s="5"/>
      <c r="ATK46" s="5"/>
      <c r="ATL46" s="5"/>
      <c r="ATM46" s="5"/>
      <c r="ATN46" s="5"/>
      <c r="ATO46" s="5"/>
      <c r="ATP46" s="5"/>
      <c r="ATQ46" s="5"/>
      <c r="ATR46" s="5"/>
      <c r="ATS46" s="5"/>
      <c r="ATT46" s="5"/>
      <c r="ATU46" s="5"/>
      <c r="ATV46" s="5"/>
      <c r="ATW46" s="5"/>
      <c r="ATX46" s="5"/>
      <c r="ATY46" s="5"/>
      <c r="ATZ46" s="5"/>
      <c r="AUA46" s="5"/>
      <c r="AUB46" s="5"/>
      <c r="AUC46" s="5"/>
      <c r="AUD46" s="5"/>
      <c r="AUE46" s="5"/>
      <c r="AUF46" s="5"/>
      <c r="AUG46" s="5"/>
      <c r="AUH46" s="5"/>
      <c r="AUI46" s="5"/>
      <c r="AUJ46" s="5"/>
      <c r="AUK46" s="5"/>
      <c r="AUL46" s="5"/>
      <c r="AUM46" s="5"/>
      <c r="AUN46" s="5"/>
      <c r="AUO46" s="5"/>
      <c r="AUP46" s="5"/>
      <c r="AUQ46" s="5"/>
      <c r="AUR46" s="5"/>
      <c r="AUS46" s="5"/>
      <c r="AUT46" s="5"/>
      <c r="AUU46" s="5"/>
      <c r="AUV46" s="5"/>
      <c r="AUW46" s="5"/>
      <c r="AUX46" s="5"/>
      <c r="AUY46" s="5"/>
      <c r="AUZ46" s="5"/>
      <c r="AVA46" s="5"/>
      <c r="AVB46" s="5"/>
      <c r="AVC46" s="5"/>
      <c r="AVD46" s="5"/>
      <c r="AVE46" s="5"/>
      <c r="AVF46" s="5"/>
      <c r="AVG46" s="5"/>
      <c r="AVH46" s="5"/>
      <c r="AVI46" s="5"/>
      <c r="AVJ46" s="5"/>
      <c r="AVK46" s="5"/>
      <c r="AVL46" s="5"/>
      <c r="AVM46" s="5"/>
      <c r="AVN46" s="5"/>
      <c r="AVO46" s="5"/>
      <c r="AVP46" s="5"/>
      <c r="AVQ46" s="5"/>
      <c r="AVR46" s="5"/>
      <c r="AVS46" s="5"/>
      <c r="AVT46" s="5"/>
      <c r="AVU46" s="5"/>
      <c r="AVV46" s="5"/>
      <c r="AVW46" s="5"/>
      <c r="AVX46" s="5"/>
      <c r="AVY46" s="5"/>
      <c r="AVZ46" s="5"/>
      <c r="AWA46" s="5"/>
      <c r="AWB46" s="5"/>
      <c r="AWC46" s="5"/>
      <c r="AWD46" s="5"/>
      <c r="AWE46" s="5"/>
      <c r="AWF46" s="5"/>
      <c r="AWG46" s="5"/>
      <c r="AWH46" s="5"/>
      <c r="AWI46" s="5"/>
      <c r="AWJ46" s="5"/>
      <c r="AWK46" s="5"/>
      <c r="AWL46" s="5"/>
      <c r="AWM46" s="5"/>
      <c r="AWN46" s="5"/>
      <c r="AWO46" s="5"/>
      <c r="AWP46" s="5"/>
      <c r="AWQ46" s="5"/>
      <c r="AWR46" s="5"/>
      <c r="AWS46" s="5"/>
      <c r="AWT46" s="5"/>
      <c r="AWU46" s="5"/>
      <c r="AWV46" s="5"/>
      <c r="AWW46" s="5"/>
      <c r="AWX46" s="5"/>
      <c r="AWY46" s="5"/>
      <c r="AWZ46" s="5"/>
      <c r="AXA46" s="5"/>
      <c r="AXB46" s="5"/>
      <c r="AXC46" s="5"/>
      <c r="AXD46" s="5"/>
      <c r="AXE46" s="5"/>
      <c r="AXF46" s="5"/>
      <c r="AXG46" s="5"/>
      <c r="AXH46" s="5"/>
      <c r="AXI46" s="5"/>
      <c r="AXJ46" s="5"/>
      <c r="AXK46" s="5"/>
      <c r="AXL46" s="5"/>
      <c r="AXM46" s="5"/>
      <c r="AXN46" s="5"/>
      <c r="AXO46" s="5"/>
      <c r="AXP46" s="5"/>
      <c r="AXQ46" s="5"/>
      <c r="AXR46" s="5"/>
      <c r="AXS46" s="5"/>
      <c r="AXT46" s="5"/>
      <c r="AXU46" s="5"/>
      <c r="AXV46" s="5"/>
      <c r="AXW46" s="5"/>
      <c r="AXX46" s="5"/>
      <c r="AXY46" s="5"/>
      <c r="AXZ46" s="5"/>
      <c r="AYA46" s="5"/>
      <c r="AYB46" s="5"/>
      <c r="AYC46" s="5"/>
      <c r="AYD46" s="5"/>
      <c r="AYE46" s="5"/>
      <c r="AYF46" s="5"/>
      <c r="AYG46" s="5"/>
      <c r="AYH46" s="5"/>
      <c r="AYI46" s="5"/>
      <c r="AYJ46" s="5"/>
      <c r="AYK46" s="5"/>
      <c r="AYL46" s="5"/>
      <c r="AYM46" s="5"/>
      <c r="AYN46" s="5"/>
      <c r="AYO46" s="5"/>
      <c r="AYP46" s="5"/>
      <c r="AYQ46" s="5"/>
      <c r="AYR46" s="5"/>
      <c r="AYS46" s="5"/>
      <c r="AYT46" s="5"/>
      <c r="AYU46" s="5"/>
      <c r="AYV46" s="5"/>
      <c r="AYW46" s="5"/>
      <c r="AYX46" s="5"/>
      <c r="AYY46" s="5"/>
      <c r="AYZ46" s="5"/>
      <c r="AZA46" s="5"/>
      <c r="AZB46" s="5"/>
      <c r="AZC46" s="5"/>
      <c r="AZD46" s="5"/>
      <c r="AZE46" s="5"/>
      <c r="AZF46" s="5"/>
      <c r="AZG46" s="5"/>
      <c r="AZH46" s="5"/>
      <c r="AZI46" s="5"/>
      <c r="AZJ46" s="5"/>
      <c r="AZK46" s="5"/>
      <c r="AZL46" s="5"/>
      <c r="AZM46" s="5"/>
      <c r="AZN46" s="5"/>
      <c r="AZO46" s="5"/>
      <c r="AZP46" s="5"/>
      <c r="AZQ46" s="5"/>
      <c r="AZR46" s="5"/>
      <c r="AZS46" s="5"/>
      <c r="AZT46" s="5"/>
      <c r="AZU46" s="5"/>
      <c r="AZV46" s="5"/>
      <c r="AZW46" s="5"/>
      <c r="AZX46" s="5"/>
      <c r="AZY46" s="5"/>
      <c r="AZZ46" s="5"/>
      <c r="BAA46" s="5"/>
      <c r="BAB46" s="5"/>
      <c r="BAC46" s="5"/>
      <c r="BAD46" s="5"/>
      <c r="BAE46" s="5"/>
      <c r="BAF46" s="5"/>
      <c r="BAG46" s="5"/>
      <c r="BAH46" s="5"/>
      <c r="BAI46" s="5"/>
      <c r="BAJ46" s="5"/>
      <c r="BAK46" s="5"/>
      <c r="BAL46" s="5"/>
      <c r="BAM46" s="5"/>
      <c r="BAN46" s="5"/>
      <c r="BAO46" s="5"/>
      <c r="BAP46" s="5"/>
      <c r="BAQ46" s="5"/>
      <c r="BAR46" s="5"/>
      <c r="BAS46" s="5"/>
      <c r="BAT46" s="5"/>
      <c r="BAU46" s="5"/>
      <c r="BAV46" s="5"/>
      <c r="BAW46" s="5"/>
      <c r="BAX46" s="5"/>
      <c r="BAY46" s="5"/>
      <c r="BAZ46" s="5"/>
      <c r="BBA46" s="5"/>
      <c r="BBB46" s="5"/>
      <c r="BBC46" s="5"/>
      <c r="BBD46" s="5"/>
      <c r="BBE46" s="5"/>
      <c r="BBF46" s="5"/>
      <c r="BBG46" s="5"/>
      <c r="BBH46" s="5"/>
      <c r="BBI46" s="5"/>
      <c r="BBJ46" s="5"/>
      <c r="BBK46" s="5"/>
      <c r="BBL46" s="5"/>
      <c r="BBM46" s="5"/>
      <c r="BBN46" s="5"/>
      <c r="BBO46" s="5"/>
      <c r="BBP46" s="5"/>
      <c r="BBQ46" s="5"/>
      <c r="BBR46" s="5"/>
      <c r="BBS46" s="5"/>
      <c r="BBT46" s="5"/>
      <c r="BBU46" s="5"/>
      <c r="BBV46" s="5"/>
      <c r="BBW46" s="5"/>
      <c r="BBX46" s="5"/>
      <c r="BBY46" s="5"/>
      <c r="BBZ46" s="5"/>
      <c r="BCA46" s="5"/>
      <c r="BCB46" s="5"/>
      <c r="BCC46" s="5"/>
      <c r="BCD46" s="5"/>
      <c r="BCE46" s="5"/>
      <c r="BCF46" s="5"/>
      <c r="BCG46" s="5"/>
      <c r="BCH46" s="5"/>
      <c r="BCI46" s="5"/>
      <c r="BCJ46" s="5"/>
      <c r="BCK46" s="5"/>
      <c r="BCL46" s="5"/>
      <c r="BCM46" s="5"/>
      <c r="BCN46" s="5"/>
      <c r="BCO46" s="5"/>
      <c r="BCP46" s="5"/>
      <c r="BCQ46" s="5"/>
      <c r="BCR46" s="5"/>
      <c r="BCS46" s="5"/>
      <c r="BCT46" s="5"/>
      <c r="BCU46" s="5"/>
      <c r="BCV46" s="5"/>
      <c r="BCW46" s="5"/>
      <c r="BCX46" s="5"/>
      <c r="BCY46" s="5"/>
      <c r="BCZ46" s="5"/>
      <c r="BDA46" s="5"/>
      <c r="BDB46" s="5"/>
      <c r="BDC46" s="5"/>
      <c r="BDD46" s="5"/>
      <c r="BDE46" s="5"/>
      <c r="BDF46" s="5"/>
      <c r="BDG46" s="5"/>
      <c r="BDH46" s="5"/>
      <c r="BDI46" s="5"/>
      <c r="BDJ46" s="5"/>
      <c r="BDK46" s="5"/>
      <c r="BDL46" s="5"/>
      <c r="BDM46" s="5"/>
      <c r="BDN46" s="5"/>
      <c r="BDO46" s="5"/>
      <c r="BDP46" s="5"/>
      <c r="BDQ46" s="5"/>
      <c r="BDR46" s="5"/>
      <c r="BDS46" s="5"/>
      <c r="BDT46" s="5"/>
      <c r="BDU46" s="5"/>
      <c r="BDV46" s="5"/>
      <c r="BDW46" s="5"/>
      <c r="BDX46" s="5"/>
      <c r="BDY46" s="5"/>
      <c r="BDZ46" s="5"/>
      <c r="BEA46" s="5"/>
      <c r="BEB46" s="5"/>
      <c r="BEC46" s="5"/>
      <c r="BED46" s="5"/>
      <c r="BEE46" s="5"/>
      <c r="BEF46" s="5"/>
      <c r="BEG46" s="5"/>
      <c r="BEH46" s="5"/>
      <c r="BEI46" s="5"/>
      <c r="BEJ46" s="5"/>
      <c r="BEK46" s="5"/>
      <c r="BEL46" s="5"/>
      <c r="BEM46" s="5"/>
      <c r="BEN46" s="5"/>
      <c r="BEO46" s="5"/>
      <c r="BEP46" s="5"/>
      <c r="BEQ46" s="5"/>
      <c r="BER46" s="5"/>
      <c r="BES46" s="5"/>
      <c r="BET46" s="5"/>
      <c r="BEU46" s="5"/>
      <c r="BEV46" s="5"/>
      <c r="BEW46" s="5"/>
      <c r="BEX46" s="5"/>
      <c r="BEY46" s="5"/>
      <c r="BEZ46" s="5"/>
      <c r="BFA46" s="5"/>
      <c r="BFB46" s="5"/>
      <c r="BFC46" s="5"/>
      <c r="BFD46" s="5"/>
      <c r="BFE46" s="5"/>
      <c r="BFF46" s="5"/>
      <c r="BFG46" s="5"/>
      <c r="BFH46" s="5"/>
      <c r="BFI46" s="5"/>
      <c r="BFJ46" s="5"/>
      <c r="BFK46" s="5"/>
      <c r="BFL46" s="5"/>
      <c r="BFM46" s="5"/>
      <c r="BFN46" s="5"/>
      <c r="BFO46" s="5"/>
      <c r="BFP46" s="5"/>
      <c r="BFQ46" s="5"/>
      <c r="BFR46" s="5"/>
      <c r="BFS46" s="5"/>
      <c r="BFT46" s="5"/>
      <c r="BFU46" s="5"/>
      <c r="BFV46" s="5"/>
      <c r="BFW46" s="5"/>
      <c r="BFX46" s="5"/>
      <c r="BFY46" s="5"/>
      <c r="BFZ46" s="5"/>
      <c r="BGA46" s="5"/>
      <c r="BGB46" s="5"/>
      <c r="BGC46" s="5"/>
      <c r="BGD46" s="5"/>
      <c r="BGE46" s="5"/>
      <c r="BGF46" s="5"/>
      <c r="BGG46" s="5"/>
      <c r="BGH46" s="5"/>
      <c r="BGI46" s="5"/>
      <c r="BGJ46" s="5"/>
      <c r="BGK46" s="5"/>
      <c r="BGL46" s="5"/>
      <c r="BGM46" s="5"/>
      <c r="BGN46" s="5"/>
      <c r="BGO46" s="5"/>
      <c r="BGP46" s="5"/>
      <c r="BGQ46" s="5"/>
      <c r="BGR46" s="5"/>
      <c r="BGS46" s="5"/>
      <c r="BGT46" s="5"/>
      <c r="BGU46" s="5"/>
      <c r="BGV46" s="5"/>
      <c r="BGW46" s="5"/>
      <c r="BGX46" s="5"/>
      <c r="BGY46" s="5"/>
      <c r="BGZ46" s="5"/>
      <c r="BHA46" s="5"/>
      <c r="BHB46" s="5"/>
      <c r="BHC46" s="5"/>
      <c r="BHD46" s="5"/>
      <c r="BHE46" s="5"/>
      <c r="BHF46" s="5"/>
      <c r="BHG46" s="5"/>
      <c r="BHH46" s="5"/>
      <c r="BHI46" s="5"/>
      <c r="BHJ46" s="5"/>
      <c r="BHK46" s="5"/>
      <c r="BHL46" s="5"/>
      <c r="BHM46" s="5"/>
      <c r="BHN46" s="5"/>
      <c r="BHO46" s="5"/>
      <c r="BHP46" s="5"/>
      <c r="BHQ46" s="5"/>
      <c r="BHR46" s="5"/>
      <c r="BHS46" s="5"/>
      <c r="BHT46" s="5"/>
      <c r="BHU46" s="5"/>
      <c r="BHV46" s="5"/>
      <c r="BHW46" s="5"/>
      <c r="BHX46" s="5"/>
      <c r="BHY46" s="5"/>
      <c r="BHZ46" s="5"/>
      <c r="BIA46" s="5"/>
      <c r="BIB46" s="5"/>
      <c r="BIC46" s="5"/>
      <c r="BID46" s="5"/>
      <c r="BIE46" s="5"/>
      <c r="BIF46" s="5"/>
      <c r="BIG46" s="5"/>
      <c r="BIH46" s="5"/>
      <c r="BII46" s="5"/>
      <c r="BIJ46" s="5"/>
      <c r="BIK46" s="5"/>
      <c r="BIL46" s="5"/>
      <c r="BIM46" s="5"/>
      <c r="BIN46" s="5"/>
      <c r="BIO46" s="5"/>
      <c r="BIP46" s="5"/>
      <c r="BIQ46" s="5"/>
      <c r="BIR46" s="5"/>
      <c r="BIS46" s="5"/>
      <c r="BIT46" s="5"/>
      <c r="BIU46" s="5"/>
      <c r="BIV46" s="5"/>
      <c r="BIW46" s="5"/>
      <c r="BIX46" s="5"/>
      <c r="BIY46" s="5"/>
      <c r="BIZ46" s="5"/>
      <c r="BJA46" s="5"/>
      <c r="BJB46" s="5"/>
      <c r="BJC46" s="5"/>
      <c r="BJD46" s="5"/>
      <c r="BJE46" s="5"/>
      <c r="BJF46" s="5"/>
      <c r="BJG46" s="5"/>
      <c r="BJH46" s="5"/>
      <c r="BJI46" s="5"/>
      <c r="BJJ46" s="5"/>
      <c r="BJK46" s="5"/>
      <c r="BJL46" s="5"/>
      <c r="BJM46" s="5"/>
      <c r="BJN46" s="5"/>
      <c r="BJO46" s="5"/>
      <c r="BJP46" s="5"/>
      <c r="BJQ46" s="5"/>
      <c r="BJR46" s="5"/>
      <c r="BJS46" s="5"/>
      <c r="BJT46" s="5"/>
      <c r="BJU46" s="5"/>
      <c r="BJV46" s="5"/>
      <c r="BJW46" s="5"/>
      <c r="BJX46" s="5"/>
      <c r="BJY46" s="5"/>
      <c r="BJZ46" s="5"/>
      <c r="BKA46" s="5"/>
      <c r="BKB46" s="5"/>
      <c r="BKC46" s="5"/>
      <c r="BKD46" s="5"/>
      <c r="BKE46" s="5"/>
      <c r="BKF46" s="5"/>
      <c r="BKG46" s="5"/>
      <c r="BKH46" s="5"/>
      <c r="BKI46" s="5"/>
      <c r="BKJ46" s="5"/>
      <c r="BKK46" s="5"/>
      <c r="BKL46" s="5"/>
      <c r="BKM46" s="5"/>
      <c r="BKN46" s="5"/>
      <c r="BKO46" s="5"/>
      <c r="BKP46" s="5"/>
      <c r="BKQ46" s="5"/>
      <c r="BKR46" s="5"/>
      <c r="BKS46" s="5"/>
      <c r="BKT46" s="5"/>
      <c r="BKU46" s="5"/>
      <c r="BKV46" s="5"/>
      <c r="BKW46" s="5"/>
      <c r="BKX46" s="5"/>
      <c r="BKY46" s="5"/>
      <c r="BKZ46" s="5"/>
      <c r="BLA46" s="5"/>
      <c r="BLB46" s="5"/>
      <c r="BLC46" s="5"/>
      <c r="BLD46" s="5"/>
      <c r="BLE46" s="5"/>
      <c r="BLF46" s="5"/>
      <c r="BLG46" s="5"/>
      <c r="BLH46" s="5"/>
      <c r="BLI46" s="5"/>
      <c r="BLJ46" s="5"/>
      <c r="BLK46" s="5"/>
      <c r="BLL46" s="5"/>
      <c r="BLM46" s="5"/>
      <c r="BLN46" s="5"/>
      <c r="BLO46" s="5"/>
      <c r="BLP46" s="5"/>
      <c r="BLQ46" s="5"/>
      <c r="BLR46" s="5"/>
      <c r="BLS46" s="5"/>
      <c r="BLT46" s="5"/>
      <c r="BLU46" s="5"/>
      <c r="BLV46" s="5"/>
      <c r="BLW46" s="5"/>
      <c r="BLX46" s="5"/>
      <c r="BLY46" s="5"/>
      <c r="BLZ46" s="5"/>
      <c r="BMA46" s="5"/>
      <c r="BMB46" s="5"/>
      <c r="BMC46" s="5"/>
      <c r="BMD46" s="5"/>
      <c r="BME46" s="5"/>
      <c r="BMF46" s="5"/>
      <c r="BMG46" s="5"/>
      <c r="BMH46" s="5"/>
      <c r="BMI46" s="5"/>
      <c r="BMJ46" s="5"/>
      <c r="BMK46" s="5"/>
      <c r="BML46" s="5"/>
      <c r="BMM46" s="5"/>
      <c r="BMN46" s="5"/>
      <c r="BMO46" s="5"/>
      <c r="BMP46" s="5"/>
      <c r="BMQ46" s="5"/>
      <c r="BMR46" s="5"/>
      <c r="BMS46" s="5"/>
      <c r="BMT46" s="5"/>
      <c r="BMU46" s="5"/>
      <c r="BMV46" s="5"/>
      <c r="BMW46" s="5"/>
      <c r="BMX46" s="5"/>
      <c r="BMY46" s="5"/>
      <c r="BMZ46" s="5"/>
      <c r="BNA46" s="5"/>
      <c r="BNB46" s="5"/>
      <c r="BNC46" s="5"/>
      <c r="BND46" s="5"/>
      <c r="BNE46" s="5"/>
      <c r="BNF46" s="5"/>
      <c r="BNG46" s="5"/>
      <c r="BNH46" s="5"/>
      <c r="BNI46" s="5"/>
      <c r="BNJ46" s="5"/>
      <c r="BNK46" s="5"/>
      <c r="BNL46" s="5"/>
      <c r="BNM46" s="5"/>
      <c r="BNN46" s="5"/>
      <c r="BNO46" s="5"/>
      <c r="BNP46" s="5"/>
      <c r="BNQ46" s="5"/>
      <c r="BNR46" s="5"/>
      <c r="BNS46" s="5"/>
      <c r="BNT46" s="5"/>
      <c r="BNU46" s="5"/>
      <c r="BNV46" s="5"/>
      <c r="BNW46" s="5"/>
      <c r="BNX46" s="5"/>
      <c r="BNY46" s="5"/>
      <c r="BNZ46" s="5"/>
      <c r="BOA46" s="5"/>
      <c r="BOB46" s="5"/>
      <c r="BOC46" s="5"/>
      <c r="BOD46" s="5"/>
      <c r="BOE46" s="5"/>
      <c r="BOF46" s="5"/>
      <c r="BOG46" s="5"/>
      <c r="BOH46" s="5"/>
      <c r="BOI46" s="5"/>
      <c r="BOJ46" s="5"/>
      <c r="BOK46" s="5"/>
      <c r="BOL46" s="5"/>
      <c r="BOM46" s="5"/>
      <c r="BON46" s="5"/>
      <c r="BOO46" s="5"/>
      <c r="BOP46" s="5"/>
      <c r="BOQ46" s="5"/>
      <c r="BOR46" s="5"/>
      <c r="BOS46" s="5"/>
      <c r="BOT46" s="5"/>
      <c r="BOU46" s="5"/>
      <c r="BOV46" s="5"/>
      <c r="BOW46" s="5"/>
      <c r="BOX46" s="5"/>
      <c r="BOY46" s="5"/>
      <c r="BOZ46" s="5"/>
      <c r="BPA46" s="5"/>
      <c r="BPB46" s="5"/>
      <c r="BPC46" s="5"/>
      <c r="BPD46" s="5"/>
      <c r="BPE46" s="5"/>
      <c r="BPF46" s="5"/>
      <c r="BPG46" s="5"/>
      <c r="BPH46" s="5"/>
      <c r="BPI46" s="5"/>
      <c r="BPJ46" s="5"/>
      <c r="BPK46" s="5"/>
      <c r="BPL46" s="5"/>
      <c r="BPM46" s="5"/>
      <c r="BPN46" s="5"/>
      <c r="BPO46" s="5"/>
      <c r="BPP46" s="5"/>
      <c r="BPQ46" s="5"/>
      <c r="BPR46" s="5"/>
      <c r="BPS46" s="5"/>
      <c r="BPT46" s="5"/>
      <c r="BPU46" s="5"/>
      <c r="BPV46" s="5"/>
      <c r="BPW46" s="5"/>
      <c r="BPX46" s="5"/>
      <c r="BPY46" s="5"/>
      <c r="BPZ46" s="5"/>
      <c r="BQA46" s="5"/>
      <c r="BQB46" s="5"/>
      <c r="BQC46" s="5"/>
      <c r="BQD46" s="5"/>
      <c r="BQE46" s="5"/>
      <c r="BQF46" s="5"/>
      <c r="BQG46" s="5"/>
      <c r="BQH46" s="5"/>
      <c r="BQI46" s="5"/>
      <c r="BQJ46" s="5"/>
      <c r="BQK46" s="5"/>
      <c r="BQL46" s="5"/>
      <c r="BQM46" s="5"/>
      <c r="BQN46" s="5"/>
      <c r="BQO46" s="5"/>
      <c r="BQP46" s="5"/>
      <c r="BQQ46" s="5"/>
      <c r="BQR46" s="5"/>
      <c r="BQS46" s="5"/>
      <c r="BQT46" s="5"/>
      <c r="BQU46" s="5"/>
      <c r="BQV46" s="5"/>
      <c r="BQW46" s="5"/>
      <c r="BQX46" s="5"/>
      <c r="BQY46" s="5"/>
      <c r="BQZ46" s="5"/>
      <c r="BRA46" s="5"/>
      <c r="BRB46" s="5"/>
      <c r="BRC46" s="5"/>
      <c r="BRD46" s="5"/>
      <c r="BRE46" s="5"/>
      <c r="BRF46" s="5"/>
      <c r="BRG46" s="5"/>
      <c r="BRH46" s="5"/>
      <c r="BRI46" s="5"/>
      <c r="BRJ46" s="5"/>
      <c r="BRK46" s="5"/>
      <c r="BRL46" s="5"/>
      <c r="BRM46" s="5"/>
      <c r="BRN46" s="5"/>
      <c r="BRO46" s="5"/>
      <c r="BRP46" s="5"/>
      <c r="BRQ46" s="5"/>
      <c r="BRR46" s="5"/>
      <c r="BRS46" s="5"/>
      <c r="BRT46" s="5"/>
      <c r="BRU46" s="5"/>
      <c r="BRV46" s="5"/>
      <c r="BRW46" s="5"/>
      <c r="BRX46" s="5"/>
      <c r="BRY46" s="5"/>
      <c r="BRZ46" s="5"/>
      <c r="BSA46" s="5"/>
      <c r="BSB46" s="5"/>
      <c r="BSC46" s="5"/>
      <c r="BSD46" s="5"/>
      <c r="BSE46" s="5"/>
      <c r="BSF46" s="5"/>
      <c r="BSG46" s="5"/>
      <c r="BSH46" s="5"/>
      <c r="BSI46" s="5"/>
      <c r="BSJ46" s="5"/>
      <c r="BSK46" s="5"/>
      <c r="BSL46" s="5"/>
      <c r="BSM46" s="5"/>
      <c r="BSN46" s="5"/>
      <c r="BSO46" s="5"/>
      <c r="BSP46" s="5"/>
      <c r="BSQ46" s="5"/>
      <c r="BSR46" s="5"/>
      <c r="BSS46" s="5"/>
      <c r="BST46" s="5"/>
      <c r="BSU46" s="5"/>
      <c r="BSV46" s="5"/>
      <c r="BSW46" s="5"/>
      <c r="BSX46" s="5"/>
      <c r="BSY46" s="5"/>
      <c r="BSZ46" s="5"/>
      <c r="BTA46" s="5"/>
      <c r="BTB46" s="5"/>
      <c r="BTC46" s="5"/>
      <c r="BTD46" s="5"/>
      <c r="BTE46" s="5"/>
      <c r="BTF46" s="5"/>
      <c r="BTG46" s="5"/>
      <c r="BTH46" s="5"/>
      <c r="BTI46" s="5"/>
      <c r="BTJ46" s="5"/>
      <c r="BTK46" s="5"/>
      <c r="BTL46" s="5"/>
      <c r="BTM46" s="5"/>
      <c r="BTN46" s="5"/>
      <c r="BTO46" s="5"/>
      <c r="BTP46" s="5"/>
      <c r="BTQ46" s="5"/>
      <c r="BTR46" s="5"/>
      <c r="BTS46" s="5"/>
      <c r="BTT46" s="5"/>
      <c r="BTU46" s="5"/>
      <c r="BTV46" s="5"/>
      <c r="BTW46" s="5"/>
      <c r="BTX46" s="5"/>
      <c r="BTY46" s="5"/>
      <c r="BTZ46" s="5"/>
      <c r="BUA46" s="5"/>
      <c r="BUB46" s="5"/>
      <c r="BUC46" s="5"/>
      <c r="BUD46" s="5"/>
      <c r="BUE46" s="5"/>
      <c r="BUF46" s="5"/>
      <c r="BUG46" s="5"/>
      <c r="BUH46" s="5"/>
      <c r="BUI46" s="5"/>
      <c r="BUJ46" s="5"/>
      <c r="BUK46" s="5"/>
      <c r="BUL46" s="5"/>
      <c r="BUM46" s="5"/>
      <c r="BUN46" s="5"/>
      <c r="BUO46" s="5"/>
      <c r="BUP46" s="5"/>
      <c r="BUQ46" s="5"/>
      <c r="BUR46" s="5"/>
      <c r="BUS46" s="5"/>
      <c r="BUT46" s="5"/>
      <c r="BUU46" s="5"/>
      <c r="BUV46" s="5"/>
      <c r="BUW46" s="5"/>
      <c r="BUX46" s="5"/>
      <c r="BUY46" s="5"/>
      <c r="BUZ46" s="5"/>
      <c r="BVA46" s="5"/>
      <c r="BVB46" s="5"/>
      <c r="BVC46" s="5"/>
      <c r="BVD46" s="5"/>
      <c r="BVE46" s="5"/>
      <c r="BVF46" s="5"/>
      <c r="BVG46" s="5"/>
      <c r="BVH46" s="5"/>
      <c r="BVI46" s="5"/>
      <c r="BVJ46" s="5"/>
      <c r="BVK46" s="5"/>
      <c r="BVL46" s="5"/>
      <c r="BVM46" s="5"/>
      <c r="BVN46" s="5"/>
      <c r="BVO46" s="5"/>
      <c r="BVP46" s="5"/>
      <c r="BVQ46" s="5"/>
      <c r="BVR46" s="5"/>
      <c r="BVS46" s="5"/>
      <c r="BVT46" s="5"/>
      <c r="BVU46" s="5"/>
      <c r="BVV46" s="5"/>
      <c r="BVW46" s="5"/>
      <c r="BVX46" s="5"/>
      <c r="BVY46" s="5"/>
      <c r="BVZ46" s="5"/>
      <c r="BWA46" s="5"/>
      <c r="BWB46" s="5"/>
      <c r="BWC46" s="5"/>
      <c r="BWD46" s="5"/>
      <c r="BWE46" s="5"/>
      <c r="BWF46" s="5"/>
      <c r="BWG46" s="5"/>
      <c r="BWH46" s="5"/>
      <c r="BWI46" s="5"/>
      <c r="BWJ46" s="5"/>
      <c r="BWK46" s="5"/>
      <c r="BWL46" s="5"/>
      <c r="BWM46" s="5"/>
      <c r="BWN46" s="5"/>
      <c r="BWO46" s="5"/>
      <c r="BWP46" s="5"/>
      <c r="BWQ46" s="5"/>
      <c r="BWR46" s="5"/>
      <c r="BWS46" s="5"/>
      <c r="BWT46" s="5"/>
      <c r="BWU46" s="5"/>
      <c r="BWV46" s="5"/>
      <c r="BWW46" s="5"/>
      <c r="BWX46" s="5"/>
      <c r="BWY46" s="5"/>
      <c r="BWZ46" s="5"/>
      <c r="BXA46" s="5"/>
      <c r="BXB46" s="5"/>
      <c r="BXC46" s="5"/>
      <c r="BXD46" s="5"/>
      <c r="BXE46" s="5"/>
      <c r="BXF46" s="5"/>
      <c r="BXG46" s="5"/>
      <c r="BXH46" s="5"/>
      <c r="BXI46" s="5"/>
      <c r="BXJ46" s="5"/>
      <c r="BXK46" s="5"/>
      <c r="BXL46" s="5"/>
      <c r="BXM46" s="5"/>
      <c r="BXN46" s="5"/>
      <c r="BXO46" s="5"/>
      <c r="BXP46" s="5"/>
      <c r="BXQ46" s="5"/>
      <c r="BXR46" s="5"/>
      <c r="BXS46" s="5"/>
      <c r="BXT46" s="5"/>
      <c r="BXU46" s="5"/>
      <c r="BXV46" s="5"/>
      <c r="BXW46" s="5"/>
      <c r="BXX46" s="5"/>
      <c r="BXY46" s="5"/>
      <c r="BXZ46" s="5"/>
      <c r="BYA46" s="5"/>
      <c r="BYB46" s="5"/>
      <c r="BYC46" s="5"/>
      <c r="BYD46" s="5"/>
      <c r="BYE46" s="5"/>
      <c r="BYF46" s="5"/>
      <c r="BYG46" s="5"/>
      <c r="BYH46" s="5"/>
      <c r="BYI46" s="5"/>
      <c r="BYJ46" s="5"/>
      <c r="BYK46" s="5"/>
      <c r="BYL46" s="5"/>
      <c r="BYM46" s="5"/>
      <c r="BYN46" s="5"/>
      <c r="BYO46" s="5"/>
      <c r="BYP46" s="5"/>
      <c r="BYQ46" s="5"/>
      <c r="BYR46" s="5"/>
      <c r="BYS46" s="5"/>
      <c r="BYT46" s="5"/>
      <c r="BYU46" s="5"/>
      <c r="BYV46" s="5"/>
      <c r="BYW46" s="5"/>
      <c r="BYX46" s="5"/>
      <c r="BYY46" s="5"/>
      <c r="BYZ46" s="5"/>
      <c r="BZA46" s="5"/>
      <c r="BZB46" s="5"/>
      <c r="BZC46" s="5"/>
      <c r="BZD46" s="5"/>
      <c r="BZE46" s="5"/>
      <c r="BZF46" s="5"/>
      <c r="BZG46" s="5"/>
      <c r="BZH46" s="5"/>
      <c r="BZI46" s="5"/>
      <c r="BZJ46" s="5"/>
      <c r="BZK46" s="5"/>
      <c r="BZL46" s="5"/>
      <c r="BZM46" s="5"/>
      <c r="BZN46" s="5"/>
      <c r="BZO46" s="5"/>
      <c r="BZP46" s="5"/>
      <c r="BZQ46" s="5"/>
      <c r="BZR46" s="5"/>
      <c r="BZS46" s="5"/>
      <c r="BZT46" s="5"/>
      <c r="BZU46" s="5"/>
      <c r="BZV46" s="5"/>
      <c r="BZW46" s="5"/>
      <c r="BZX46" s="5"/>
      <c r="BZY46" s="5"/>
      <c r="BZZ46" s="5"/>
      <c r="CAA46" s="5"/>
      <c r="CAB46" s="5"/>
      <c r="CAC46" s="5"/>
      <c r="CAD46" s="5"/>
      <c r="CAE46" s="5"/>
      <c r="CAF46" s="5"/>
      <c r="CAG46" s="5"/>
      <c r="CAH46" s="5"/>
      <c r="CAI46" s="5"/>
      <c r="CAJ46" s="5"/>
      <c r="CAK46" s="5"/>
      <c r="CAL46" s="5"/>
      <c r="CAM46" s="5"/>
      <c r="CAN46" s="5"/>
      <c r="CAO46" s="5"/>
      <c r="CAP46" s="5"/>
      <c r="CAQ46" s="5"/>
      <c r="CAR46" s="5"/>
      <c r="CAS46" s="5"/>
      <c r="CAT46" s="5"/>
      <c r="CAU46" s="5"/>
      <c r="CAV46" s="5"/>
      <c r="CAW46" s="5"/>
      <c r="CAX46" s="5"/>
      <c r="CAY46" s="5"/>
      <c r="CAZ46" s="5"/>
      <c r="CBA46" s="5"/>
      <c r="CBB46" s="5"/>
      <c r="CBC46" s="5"/>
      <c r="CBD46" s="5"/>
      <c r="CBE46" s="5"/>
      <c r="CBF46" s="5"/>
      <c r="CBG46" s="5"/>
      <c r="CBH46" s="5"/>
      <c r="CBI46" s="5"/>
      <c r="CBJ46" s="5"/>
      <c r="CBK46" s="5"/>
      <c r="CBL46" s="5"/>
      <c r="CBM46" s="5"/>
      <c r="CBN46" s="5"/>
      <c r="CBO46" s="5"/>
      <c r="CBP46" s="5"/>
      <c r="CBQ46" s="5"/>
      <c r="CBR46" s="5"/>
      <c r="CBS46" s="5"/>
      <c r="CBT46" s="5"/>
      <c r="CBU46" s="5"/>
      <c r="CBV46" s="5"/>
      <c r="CBW46" s="5"/>
      <c r="CBX46" s="5"/>
      <c r="CBY46" s="5"/>
      <c r="CBZ46" s="5"/>
      <c r="CCA46" s="5"/>
      <c r="CCB46" s="5"/>
      <c r="CCC46" s="5"/>
      <c r="CCD46" s="5"/>
      <c r="CCE46" s="5"/>
      <c r="CCF46" s="5"/>
      <c r="CCG46" s="5"/>
      <c r="CCH46" s="5"/>
      <c r="CCI46" s="5"/>
      <c r="CCJ46" s="5"/>
      <c r="CCK46" s="5"/>
      <c r="CCL46" s="5"/>
      <c r="CCM46" s="5"/>
      <c r="CCN46" s="5"/>
      <c r="CCO46" s="5"/>
      <c r="CCP46" s="5"/>
      <c r="CCQ46" s="5"/>
      <c r="CCR46" s="5"/>
      <c r="CCS46" s="5"/>
      <c r="CCT46" s="5"/>
      <c r="CCU46" s="5"/>
      <c r="CCV46" s="5"/>
      <c r="CCW46" s="5"/>
      <c r="CCX46" s="5"/>
      <c r="CCY46" s="5"/>
      <c r="CCZ46" s="5"/>
      <c r="CDA46" s="5"/>
      <c r="CDB46" s="5"/>
      <c r="CDC46" s="5"/>
      <c r="CDD46" s="5"/>
      <c r="CDE46" s="5"/>
      <c r="CDF46" s="5"/>
      <c r="CDG46" s="5"/>
      <c r="CDH46" s="5"/>
      <c r="CDI46" s="5"/>
      <c r="CDJ46" s="5"/>
      <c r="CDK46" s="5"/>
      <c r="CDL46" s="5"/>
      <c r="CDM46" s="5"/>
      <c r="CDN46" s="5"/>
      <c r="CDO46" s="5"/>
      <c r="CDP46" s="5"/>
      <c r="CDQ46" s="5"/>
      <c r="CDR46" s="5"/>
      <c r="CDS46" s="5"/>
      <c r="CDT46" s="5"/>
      <c r="CDU46" s="5"/>
      <c r="CDV46" s="5"/>
      <c r="CDW46" s="5"/>
      <c r="CDX46" s="5"/>
      <c r="CDY46" s="5"/>
      <c r="CDZ46" s="5"/>
      <c r="CEA46" s="5"/>
      <c r="CEB46" s="5"/>
      <c r="CEC46" s="5"/>
      <c r="CED46" s="5"/>
      <c r="CEE46" s="5"/>
      <c r="CEF46" s="5"/>
      <c r="CEG46" s="5"/>
      <c r="CEH46" s="5"/>
      <c r="CEI46" s="5"/>
      <c r="CEJ46" s="5"/>
      <c r="CEK46" s="5"/>
      <c r="CEL46" s="5"/>
      <c r="CEM46" s="5"/>
      <c r="CEN46" s="5"/>
      <c r="CEO46" s="5"/>
      <c r="CEP46" s="5"/>
      <c r="CEQ46" s="5"/>
      <c r="CER46" s="5"/>
      <c r="CES46" s="5"/>
      <c r="CET46" s="5"/>
      <c r="CEU46" s="5"/>
      <c r="CEV46" s="5"/>
      <c r="CEW46" s="5"/>
      <c r="CEX46" s="5"/>
      <c r="CEY46" s="5"/>
      <c r="CEZ46" s="5"/>
      <c r="CFA46" s="5"/>
      <c r="CFB46" s="5"/>
      <c r="CFC46" s="5"/>
      <c r="CFD46" s="5"/>
      <c r="CFE46" s="5"/>
      <c r="CFF46" s="5"/>
      <c r="CFG46" s="5"/>
      <c r="CFH46" s="5"/>
      <c r="CFI46" s="5"/>
      <c r="CFJ46" s="5"/>
      <c r="CFK46" s="5"/>
      <c r="CFL46" s="5"/>
      <c r="CFM46" s="5"/>
      <c r="CFN46" s="5"/>
      <c r="CFO46" s="5"/>
      <c r="CFP46" s="5"/>
      <c r="CFQ46" s="5"/>
      <c r="CFR46" s="5"/>
      <c r="CFS46" s="5"/>
      <c r="CFT46" s="5"/>
      <c r="CFU46" s="5"/>
      <c r="CFV46" s="5"/>
      <c r="CFW46" s="5"/>
      <c r="CFX46" s="5"/>
      <c r="CFY46" s="5"/>
      <c r="CFZ46" s="5"/>
      <c r="CGA46" s="5"/>
      <c r="CGB46" s="5"/>
      <c r="CGC46" s="5"/>
      <c r="CGD46" s="5"/>
      <c r="CGE46" s="5"/>
      <c r="CGF46" s="5"/>
      <c r="CGG46" s="5"/>
      <c r="CGH46" s="5"/>
      <c r="CGI46" s="5"/>
      <c r="CGJ46" s="5"/>
      <c r="CGK46" s="5"/>
      <c r="CGL46" s="5"/>
      <c r="CGM46" s="5"/>
      <c r="CGN46" s="5"/>
      <c r="CGO46" s="5"/>
      <c r="CGP46" s="5"/>
      <c r="CGQ46" s="5"/>
      <c r="CGR46" s="5"/>
      <c r="CGS46" s="5"/>
      <c r="CGT46" s="5"/>
      <c r="CGU46" s="5"/>
      <c r="CGV46" s="5"/>
      <c r="CGW46" s="5"/>
      <c r="CGX46" s="5"/>
      <c r="CGY46" s="5"/>
      <c r="CGZ46" s="5"/>
      <c r="CHA46" s="5"/>
      <c r="CHB46" s="5"/>
      <c r="CHC46" s="5"/>
      <c r="CHD46" s="5"/>
      <c r="CHE46" s="5"/>
      <c r="CHF46" s="5"/>
      <c r="CHG46" s="5"/>
      <c r="CHH46" s="5"/>
      <c r="CHI46" s="5"/>
      <c r="CHJ46" s="5"/>
      <c r="CHK46" s="5"/>
      <c r="CHL46" s="5"/>
      <c r="CHM46" s="5"/>
      <c r="CHN46" s="5"/>
      <c r="CHO46" s="5"/>
      <c r="CHP46" s="5"/>
      <c r="CHQ46" s="5"/>
      <c r="CHR46" s="5"/>
      <c r="CHS46" s="5"/>
      <c r="CHT46" s="5"/>
      <c r="CHU46" s="5"/>
      <c r="CHV46" s="5"/>
      <c r="CHW46" s="5"/>
      <c r="CHX46" s="5"/>
      <c r="CHY46" s="5"/>
      <c r="CHZ46" s="5"/>
      <c r="CIA46" s="5"/>
      <c r="CIB46" s="5"/>
      <c r="CIC46" s="5"/>
      <c r="CID46" s="5"/>
      <c r="CIE46" s="5"/>
      <c r="CIF46" s="5"/>
      <c r="CIG46" s="5"/>
      <c r="CIH46" s="5"/>
      <c r="CII46" s="5"/>
      <c r="CIJ46" s="5"/>
      <c r="CIK46" s="5"/>
      <c r="CIL46" s="5"/>
      <c r="CIM46" s="5"/>
      <c r="CIN46" s="5"/>
      <c r="CIO46" s="5"/>
      <c r="CIP46" s="5"/>
      <c r="CIQ46" s="5"/>
      <c r="CIR46" s="5"/>
      <c r="CIS46" s="5"/>
      <c r="CIT46" s="5"/>
      <c r="CIU46" s="5"/>
      <c r="CIV46" s="5"/>
      <c r="CIW46" s="5"/>
      <c r="CIX46" s="5"/>
      <c r="CIY46" s="5"/>
      <c r="CIZ46" s="5"/>
      <c r="CJA46" s="5"/>
      <c r="CJB46" s="5"/>
      <c r="CJC46" s="5"/>
      <c r="CJD46" s="5"/>
      <c r="CJE46" s="5"/>
      <c r="CJF46" s="5"/>
      <c r="CJG46" s="5"/>
      <c r="CJH46" s="5"/>
      <c r="CJI46" s="5"/>
      <c r="CJJ46" s="5"/>
      <c r="CJK46" s="5"/>
      <c r="CJL46" s="5"/>
      <c r="CJM46" s="5"/>
      <c r="CJN46" s="5"/>
      <c r="CJO46" s="5"/>
      <c r="CJP46" s="5"/>
      <c r="CJQ46" s="5"/>
      <c r="CJR46" s="5"/>
      <c r="CJS46" s="5"/>
      <c r="CJT46" s="5"/>
      <c r="CJU46" s="5"/>
      <c r="CJV46" s="5"/>
      <c r="CJW46" s="5"/>
      <c r="CJX46" s="5"/>
      <c r="CJY46" s="5"/>
      <c r="CJZ46" s="5"/>
      <c r="CKA46" s="5"/>
      <c r="CKB46" s="5"/>
      <c r="CKC46" s="5"/>
      <c r="CKD46" s="5"/>
      <c r="CKE46" s="5"/>
      <c r="CKF46" s="5"/>
      <c r="CKG46" s="5"/>
      <c r="CKH46" s="5"/>
      <c r="CKI46" s="5"/>
      <c r="CKJ46" s="5"/>
      <c r="CKK46" s="5"/>
      <c r="CKL46" s="5"/>
      <c r="CKM46" s="5"/>
      <c r="CKN46" s="5"/>
      <c r="CKO46" s="5"/>
      <c r="CKP46" s="5"/>
      <c r="CKQ46" s="5"/>
      <c r="CKR46" s="5"/>
      <c r="CKS46" s="5"/>
      <c r="CKT46" s="5"/>
      <c r="CKU46" s="5"/>
      <c r="CKV46" s="5"/>
      <c r="CKW46" s="5"/>
      <c r="CKX46" s="5"/>
      <c r="CKY46" s="5"/>
      <c r="CKZ46" s="5"/>
      <c r="CLA46" s="5"/>
      <c r="CLB46" s="5"/>
      <c r="CLC46" s="5"/>
      <c r="CLD46" s="5"/>
      <c r="CLE46" s="5"/>
      <c r="CLF46" s="5"/>
      <c r="CLG46" s="5"/>
      <c r="CLH46" s="5"/>
      <c r="CLI46" s="5"/>
      <c r="CLJ46" s="5"/>
      <c r="CLK46" s="5"/>
      <c r="CLL46" s="5"/>
      <c r="CLM46" s="5"/>
      <c r="CLN46" s="5"/>
      <c r="CLO46" s="5"/>
      <c r="CLP46" s="5"/>
      <c r="CLQ46" s="5"/>
      <c r="CLR46" s="5"/>
      <c r="CLS46" s="5"/>
      <c r="CLT46" s="5"/>
      <c r="CLU46" s="5"/>
      <c r="CLV46" s="5"/>
      <c r="CLW46" s="5"/>
      <c r="CLX46" s="5"/>
      <c r="CLY46" s="5"/>
      <c r="CLZ46" s="5"/>
      <c r="CMA46" s="5"/>
      <c r="CMB46" s="5"/>
      <c r="CMC46" s="5"/>
      <c r="CMD46" s="5"/>
      <c r="CME46" s="5"/>
      <c r="CMF46" s="5"/>
      <c r="CMG46" s="5"/>
      <c r="CMH46" s="5"/>
      <c r="CMI46" s="5"/>
      <c r="CMJ46" s="5"/>
      <c r="CMK46" s="5"/>
      <c r="CML46" s="5"/>
      <c r="CMM46" s="5"/>
      <c r="CMN46" s="5"/>
      <c r="CMO46" s="5"/>
      <c r="CMP46" s="5"/>
      <c r="CMQ46" s="5"/>
      <c r="CMR46" s="5"/>
      <c r="CMS46" s="5"/>
      <c r="CMT46" s="5"/>
      <c r="CMU46" s="5"/>
      <c r="CMV46" s="5"/>
      <c r="CMW46" s="5"/>
      <c r="CMX46" s="5"/>
      <c r="CMY46" s="5"/>
      <c r="CMZ46" s="5"/>
      <c r="CNA46" s="5"/>
      <c r="CNB46" s="5"/>
      <c r="CNC46" s="5"/>
      <c r="CND46" s="5"/>
      <c r="CNE46" s="5"/>
      <c r="CNF46" s="5"/>
      <c r="CNG46" s="5"/>
      <c r="CNH46" s="5"/>
      <c r="CNI46" s="5"/>
      <c r="CNJ46" s="5"/>
      <c r="CNK46" s="5"/>
      <c r="CNL46" s="5"/>
      <c r="CNM46" s="5"/>
      <c r="CNN46" s="5"/>
      <c r="CNO46" s="5"/>
      <c r="CNP46" s="5"/>
      <c r="CNQ46" s="5"/>
      <c r="CNR46" s="5"/>
      <c r="CNS46" s="5"/>
      <c r="CNT46" s="5"/>
      <c r="CNU46" s="5"/>
      <c r="CNV46" s="5"/>
      <c r="CNW46" s="5"/>
      <c r="CNX46" s="5"/>
      <c r="CNY46" s="5"/>
      <c r="CNZ46" s="5"/>
      <c r="COA46" s="5"/>
      <c r="COB46" s="5"/>
      <c r="COC46" s="5"/>
      <c r="COD46" s="5"/>
      <c r="COE46" s="5"/>
      <c r="COF46" s="5"/>
      <c r="COG46" s="5"/>
      <c r="COH46" s="5"/>
      <c r="COI46" s="5"/>
      <c r="COJ46" s="5"/>
      <c r="COK46" s="5"/>
      <c r="COL46" s="5"/>
      <c r="COM46" s="5"/>
      <c r="CON46" s="5"/>
      <c r="COO46" s="5"/>
      <c r="COP46" s="5"/>
      <c r="COQ46" s="5"/>
      <c r="COR46" s="5"/>
      <c r="COS46" s="5"/>
      <c r="COT46" s="5"/>
      <c r="COU46" s="5"/>
      <c r="COV46" s="5"/>
      <c r="COW46" s="5"/>
      <c r="COX46" s="5"/>
      <c r="COY46" s="5"/>
      <c r="COZ46" s="5"/>
      <c r="CPA46" s="5"/>
      <c r="CPB46" s="5"/>
      <c r="CPC46" s="5"/>
      <c r="CPD46" s="5"/>
      <c r="CPE46" s="5"/>
      <c r="CPF46" s="5"/>
      <c r="CPG46" s="5"/>
      <c r="CPH46" s="5"/>
      <c r="CPI46" s="5"/>
      <c r="CPJ46" s="5"/>
      <c r="CPK46" s="5"/>
      <c r="CPL46" s="5"/>
      <c r="CPM46" s="5"/>
      <c r="CPN46" s="5"/>
      <c r="CPO46" s="5"/>
      <c r="CPP46" s="5"/>
      <c r="CPQ46" s="5"/>
      <c r="CPR46" s="5"/>
      <c r="CPS46" s="5"/>
      <c r="CPT46" s="5"/>
      <c r="CPU46" s="5"/>
      <c r="CPV46" s="5"/>
      <c r="CPW46" s="5"/>
      <c r="CPX46" s="5"/>
      <c r="CPY46" s="5"/>
      <c r="CPZ46" s="5"/>
      <c r="CQA46" s="5"/>
      <c r="CQB46" s="5"/>
      <c r="CQC46" s="5"/>
      <c r="CQD46" s="5"/>
      <c r="CQE46" s="5"/>
      <c r="CQF46" s="5"/>
      <c r="CQG46" s="5"/>
      <c r="CQH46" s="5"/>
      <c r="CQI46" s="5"/>
      <c r="CQJ46" s="5"/>
      <c r="CQK46" s="5"/>
      <c r="CQL46" s="5"/>
      <c r="CQM46" s="5"/>
      <c r="CQN46" s="5"/>
      <c r="CQO46" s="5"/>
      <c r="CQP46" s="5"/>
      <c r="CQQ46" s="5"/>
      <c r="CQR46" s="5"/>
      <c r="CQS46" s="5"/>
      <c r="CQT46" s="5"/>
      <c r="CQU46" s="5"/>
      <c r="CQV46" s="5"/>
      <c r="CQW46" s="5"/>
      <c r="CQX46" s="5"/>
      <c r="CQY46" s="5"/>
      <c r="CQZ46" s="5"/>
      <c r="CRA46" s="5"/>
      <c r="CRB46" s="5"/>
      <c r="CRC46" s="5"/>
      <c r="CRD46" s="5"/>
      <c r="CRE46" s="5"/>
      <c r="CRF46" s="5"/>
      <c r="CRG46" s="5"/>
      <c r="CRH46" s="5"/>
      <c r="CRI46" s="5"/>
      <c r="CRJ46" s="5"/>
      <c r="CRK46" s="5"/>
      <c r="CRL46" s="5"/>
      <c r="CRM46" s="5"/>
      <c r="CRN46" s="5"/>
      <c r="CRO46" s="5"/>
      <c r="CRP46" s="5"/>
      <c r="CRQ46" s="5"/>
      <c r="CRR46" s="5"/>
      <c r="CRS46" s="5"/>
      <c r="CRT46" s="5"/>
      <c r="CRU46" s="5"/>
      <c r="CRV46" s="5"/>
      <c r="CRW46" s="5"/>
      <c r="CRX46" s="5"/>
      <c r="CRY46" s="5"/>
      <c r="CRZ46" s="5"/>
      <c r="CSA46" s="5"/>
      <c r="CSB46" s="5"/>
      <c r="CSC46" s="5"/>
      <c r="CSD46" s="5"/>
      <c r="CSE46" s="5"/>
      <c r="CSF46" s="5"/>
      <c r="CSG46" s="5"/>
      <c r="CSH46" s="5"/>
      <c r="CSI46" s="5"/>
      <c r="CSJ46" s="5"/>
      <c r="CSK46" s="5"/>
      <c r="CSL46" s="5"/>
      <c r="CSM46" s="5"/>
      <c r="CSN46" s="5"/>
      <c r="CSO46" s="5"/>
      <c r="CSP46" s="5"/>
      <c r="CSQ46" s="5"/>
      <c r="CSR46" s="5"/>
      <c r="CSS46" s="5"/>
      <c r="CST46" s="5"/>
      <c r="CSU46" s="5"/>
      <c r="CSV46" s="5"/>
      <c r="CSW46" s="5"/>
      <c r="CSX46" s="5"/>
      <c r="CSY46" s="5"/>
      <c r="CSZ46" s="5"/>
      <c r="CTA46" s="5"/>
      <c r="CTB46" s="5"/>
      <c r="CTC46" s="5"/>
      <c r="CTD46" s="5"/>
      <c r="CTE46" s="5"/>
      <c r="CTF46" s="5"/>
      <c r="CTG46" s="5"/>
      <c r="CTH46" s="5"/>
      <c r="CTI46" s="5"/>
      <c r="CTJ46" s="5"/>
      <c r="CTK46" s="5"/>
      <c r="CTL46" s="5"/>
      <c r="CTM46" s="5"/>
      <c r="CTN46" s="5"/>
      <c r="CTO46" s="5"/>
      <c r="CTP46" s="5"/>
      <c r="CTQ46" s="5"/>
      <c r="CTR46" s="5"/>
      <c r="CTS46" s="5"/>
      <c r="CTT46" s="5"/>
      <c r="CTU46" s="5"/>
      <c r="CTV46" s="5"/>
      <c r="CTW46" s="5"/>
      <c r="CTX46" s="5"/>
      <c r="CTY46" s="5"/>
      <c r="CTZ46" s="5"/>
      <c r="CUA46" s="5"/>
      <c r="CUB46" s="5"/>
      <c r="CUC46" s="5"/>
      <c r="CUD46" s="5"/>
      <c r="CUE46" s="5"/>
      <c r="CUF46" s="5"/>
      <c r="CUG46" s="5"/>
      <c r="CUH46" s="5"/>
      <c r="CUI46" s="5"/>
      <c r="CUJ46" s="5"/>
      <c r="CUK46" s="5"/>
      <c r="CUL46" s="5"/>
      <c r="CUM46" s="5"/>
      <c r="CUN46" s="5"/>
      <c r="CUO46" s="5"/>
      <c r="CUP46" s="5"/>
      <c r="CUQ46" s="5"/>
      <c r="CUR46" s="5"/>
      <c r="CUS46" s="5"/>
      <c r="CUT46" s="5"/>
      <c r="CUU46" s="5"/>
      <c r="CUV46" s="5"/>
      <c r="CUW46" s="5"/>
      <c r="CUX46" s="5"/>
      <c r="CUY46" s="5"/>
      <c r="CUZ46" s="5"/>
      <c r="CVA46" s="5"/>
      <c r="CVB46" s="5"/>
      <c r="CVC46" s="5"/>
      <c r="CVD46" s="5"/>
      <c r="CVE46" s="5"/>
      <c r="CVF46" s="5"/>
      <c r="CVG46" s="5"/>
      <c r="CVH46" s="5"/>
      <c r="CVI46" s="5"/>
      <c r="CVJ46" s="5"/>
      <c r="CVK46" s="5"/>
      <c r="CVL46" s="5"/>
      <c r="CVM46" s="5"/>
      <c r="CVN46" s="5"/>
      <c r="CVO46" s="5"/>
      <c r="CVP46" s="5"/>
      <c r="CVQ46" s="5"/>
      <c r="CVR46" s="5"/>
      <c r="CVS46" s="5"/>
      <c r="CVT46" s="5"/>
      <c r="CVU46" s="5"/>
      <c r="CVV46" s="5"/>
      <c r="CVW46" s="5"/>
      <c r="CVX46" s="5"/>
      <c r="CVY46" s="5"/>
      <c r="CVZ46" s="5"/>
      <c r="CWA46" s="5"/>
      <c r="CWB46" s="5"/>
      <c r="CWC46" s="5"/>
      <c r="CWD46" s="5"/>
      <c r="CWE46" s="5"/>
      <c r="CWF46" s="5"/>
      <c r="CWG46" s="5"/>
      <c r="CWH46" s="5"/>
      <c r="CWI46" s="5"/>
      <c r="CWJ46" s="5"/>
      <c r="CWK46" s="5"/>
      <c r="CWL46" s="5"/>
      <c r="CWM46" s="5"/>
      <c r="CWN46" s="5"/>
      <c r="CWO46" s="5"/>
      <c r="CWP46" s="5"/>
      <c r="CWQ46" s="5"/>
      <c r="CWR46" s="5"/>
      <c r="CWS46" s="5"/>
      <c r="CWT46" s="5"/>
      <c r="CWU46" s="5"/>
      <c r="CWV46" s="5"/>
      <c r="CWW46" s="5"/>
      <c r="CWX46" s="5"/>
      <c r="CWY46" s="5"/>
      <c r="CWZ46" s="5"/>
      <c r="CXA46" s="5"/>
      <c r="CXB46" s="5"/>
      <c r="CXC46" s="5"/>
      <c r="CXD46" s="5"/>
      <c r="CXE46" s="5"/>
      <c r="CXF46" s="5"/>
      <c r="CXG46" s="5"/>
      <c r="CXH46" s="5"/>
      <c r="CXI46" s="5"/>
      <c r="CXJ46" s="5"/>
      <c r="CXK46" s="5"/>
      <c r="CXL46" s="5"/>
      <c r="CXM46" s="5"/>
      <c r="CXN46" s="5"/>
      <c r="CXO46" s="5"/>
      <c r="CXP46" s="5"/>
      <c r="CXQ46" s="5"/>
      <c r="CXR46" s="5"/>
      <c r="CXS46" s="5"/>
      <c r="CXT46" s="5"/>
      <c r="CXU46" s="5"/>
      <c r="CXV46" s="5"/>
      <c r="CXW46" s="5"/>
      <c r="CXX46" s="5"/>
      <c r="CXY46" s="5"/>
      <c r="CXZ46" s="5"/>
      <c r="CYA46" s="5"/>
      <c r="CYB46" s="5"/>
      <c r="CYC46" s="5"/>
      <c r="CYD46" s="5"/>
      <c r="CYE46" s="5"/>
      <c r="CYF46" s="5"/>
      <c r="CYG46" s="5"/>
      <c r="CYH46" s="5"/>
      <c r="CYI46" s="5"/>
      <c r="CYJ46" s="5"/>
      <c r="CYK46" s="5"/>
      <c r="CYL46" s="5"/>
      <c r="CYM46" s="5"/>
      <c r="CYN46" s="5"/>
      <c r="CYO46" s="5"/>
      <c r="CYP46" s="5"/>
      <c r="CYQ46" s="5"/>
      <c r="CYR46" s="5"/>
      <c r="CYS46" s="5"/>
      <c r="CYT46" s="5"/>
      <c r="CYU46" s="5"/>
      <c r="CYV46" s="5"/>
      <c r="CYW46" s="5"/>
      <c r="CYX46" s="5"/>
      <c r="CYY46" s="5"/>
      <c r="CYZ46" s="5"/>
      <c r="CZA46" s="5"/>
      <c r="CZB46" s="5"/>
      <c r="CZC46" s="5"/>
      <c r="CZD46" s="5"/>
      <c r="CZE46" s="5"/>
      <c r="CZF46" s="5"/>
      <c r="CZG46" s="5"/>
      <c r="CZH46" s="5"/>
      <c r="CZI46" s="5"/>
      <c r="CZJ46" s="5"/>
      <c r="CZK46" s="5"/>
      <c r="CZL46" s="5"/>
      <c r="CZM46" s="5"/>
      <c r="CZN46" s="5"/>
      <c r="CZO46" s="5"/>
      <c r="CZP46" s="5"/>
      <c r="CZQ46" s="5"/>
      <c r="CZR46" s="5"/>
      <c r="CZS46" s="5"/>
      <c r="CZT46" s="5"/>
      <c r="CZU46" s="5"/>
      <c r="CZV46" s="5"/>
      <c r="CZW46" s="5"/>
      <c r="CZX46" s="5"/>
      <c r="CZY46" s="5"/>
      <c r="CZZ46" s="5"/>
      <c r="DAA46" s="5"/>
      <c r="DAB46" s="5"/>
      <c r="DAC46" s="5"/>
      <c r="DAD46" s="5"/>
      <c r="DAE46" s="5"/>
      <c r="DAF46" s="5"/>
      <c r="DAG46" s="5"/>
      <c r="DAH46" s="5"/>
      <c r="DAI46" s="5"/>
      <c r="DAJ46" s="5"/>
      <c r="DAK46" s="5"/>
      <c r="DAL46" s="5"/>
      <c r="DAM46" s="5"/>
      <c r="DAN46" s="5"/>
      <c r="DAO46" s="5"/>
      <c r="DAP46" s="5"/>
      <c r="DAQ46" s="5"/>
      <c r="DAR46" s="5"/>
      <c r="DAS46" s="5"/>
      <c r="DAT46" s="5"/>
      <c r="DAU46" s="5"/>
      <c r="DAV46" s="5"/>
      <c r="DAW46" s="5"/>
      <c r="DAX46" s="5"/>
      <c r="DAY46" s="5"/>
      <c r="DAZ46" s="5"/>
      <c r="DBA46" s="5"/>
      <c r="DBB46" s="5"/>
      <c r="DBC46" s="5"/>
      <c r="DBD46" s="5"/>
      <c r="DBE46" s="5"/>
      <c r="DBF46" s="5"/>
      <c r="DBG46" s="5"/>
      <c r="DBH46" s="5"/>
      <c r="DBI46" s="5"/>
      <c r="DBJ46" s="5"/>
      <c r="DBK46" s="5"/>
      <c r="DBL46" s="5"/>
      <c r="DBM46" s="5"/>
      <c r="DBN46" s="5"/>
      <c r="DBO46" s="5"/>
      <c r="DBP46" s="5"/>
      <c r="DBQ46" s="5"/>
      <c r="DBR46" s="5"/>
      <c r="DBS46" s="5"/>
      <c r="DBT46" s="5"/>
      <c r="DBU46" s="5"/>
      <c r="DBV46" s="5"/>
      <c r="DBW46" s="5"/>
      <c r="DBX46" s="5"/>
      <c r="DBY46" s="5"/>
      <c r="DBZ46" s="5"/>
      <c r="DCA46" s="5"/>
      <c r="DCB46" s="5"/>
      <c r="DCC46" s="5"/>
      <c r="DCD46" s="5"/>
      <c r="DCE46" s="5"/>
      <c r="DCF46" s="5"/>
      <c r="DCG46" s="5"/>
      <c r="DCH46" s="5"/>
      <c r="DCI46" s="5"/>
      <c r="DCJ46" s="5"/>
      <c r="DCK46" s="5"/>
      <c r="DCL46" s="5"/>
      <c r="DCM46" s="5"/>
      <c r="DCN46" s="5"/>
      <c r="DCO46" s="5"/>
      <c r="DCP46" s="5"/>
      <c r="DCQ46" s="5"/>
      <c r="DCR46" s="5"/>
      <c r="DCS46" s="5"/>
      <c r="DCT46" s="5"/>
      <c r="DCU46" s="5"/>
      <c r="DCV46" s="5"/>
      <c r="DCW46" s="5"/>
      <c r="DCX46" s="5"/>
      <c r="DCY46" s="5"/>
      <c r="DCZ46" s="5"/>
      <c r="DDA46" s="5"/>
      <c r="DDB46" s="5"/>
      <c r="DDC46" s="5"/>
      <c r="DDD46" s="5"/>
      <c r="DDE46" s="5"/>
      <c r="DDF46" s="5"/>
      <c r="DDG46" s="5"/>
      <c r="DDH46" s="5"/>
      <c r="DDI46" s="5"/>
      <c r="DDJ46" s="5"/>
      <c r="DDK46" s="5"/>
      <c r="DDL46" s="5"/>
      <c r="DDM46" s="5"/>
      <c r="DDN46" s="5"/>
      <c r="DDO46" s="5"/>
      <c r="DDP46" s="5"/>
      <c r="DDQ46" s="5"/>
      <c r="DDR46" s="5"/>
      <c r="DDS46" s="5"/>
      <c r="DDT46" s="5"/>
      <c r="DDU46" s="5"/>
      <c r="DDV46" s="5"/>
      <c r="DDW46" s="5"/>
      <c r="DDX46" s="5"/>
      <c r="DDY46" s="5"/>
      <c r="DDZ46" s="5"/>
      <c r="DEA46" s="5"/>
      <c r="DEB46" s="5"/>
      <c r="DEC46" s="5"/>
      <c r="DED46" s="5"/>
      <c r="DEE46" s="5"/>
      <c r="DEF46" s="5"/>
      <c r="DEG46" s="5"/>
      <c r="DEH46" s="5"/>
      <c r="DEI46" s="5"/>
      <c r="DEJ46" s="5"/>
      <c r="DEK46" s="5"/>
      <c r="DEL46" s="5"/>
      <c r="DEM46" s="5"/>
      <c r="DEN46" s="5"/>
      <c r="DEO46" s="5"/>
      <c r="DEP46" s="5"/>
      <c r="DEQ46" s="5"/>
      <c r="DER46" s="5"/>
      <c r="DES46" s="5"/>
      <c r="DET46" s="5"/>
      <c r="DEU46" s="5"/>
      <c r="DEV46" s="5"/>
      <c r="DEW46" s="5"/>
      <c r="DEX46" s="5"/>
      <c r="DEY46" s="5"/>
      <c r="DEZ46" s="5"/>
      <c r="DFA46" s="5"/>
      <c r="DFB46" s="5"/>
      <c r="DFC46" s="5"/>
      <c r="DFD46" s="5"/>
      <c r="DFE46" s="5"/>
      <c r="DFF46" s="5"/>
      <c r="DFG46" s="5"/>
      <c r="DFH46" s="5"/>
      <c r="DFI46" s="5"/>
      <c r="DFJ46" s="5"/>
      <c r="DFK46" s="5"/>
      <c r="DFL46" s="5"/>
      <c r="DFM46" s="5"/>
      <c r="DFN46" s="5"/>
      <c r="DFO46" s="5"/>
      <c r="DFP46" s="5"/>
      <c r="DFQ46" s="5"/>
      <c r="DFR46" s="5"/>
      <c r="DFS46" s="5"/>
      <c r="DFT46" s="5"/>
      <c r="DFU46" s="5"/>
      <c r="DFV46" s="5"/>
      <c r="DFW46" s="5"/>
      <c r="DFX46" s="5"/>
      <c r="DFY46" s="5"/>
      <c r="DFZ46" s="5"/>
      <c r="DGA46" s="5"/>
      <c r="DGB46" s="5"/>
      <c r="DGC46" s="5"/>
      <c r="DGD46" s="5"/>
      <c r="DGE46" s="5"/>
      <c r="DGF46" s="5"/>
      <c r="DGG46" s="5"/>
      <c r="DGH46" s="5"/>
      <c r="DGI46" s="5"/>
      <c r="DGJ46" s="5"/>
      <c r="DGK46" s="5"/>
      <c r="DGL46" s="5"/>
      <c r="DGM46" s="5"/>
      <c r="DGN46" s="5"/>
      <c r="DGO46" s="5"/>
      <c r="DGP46" s="5"/>
      <c r="DGQ46" s="5"/>
      <c r="DGR46" s="5"/>
      <c r="DGS46" s="5"/>
      <c r="DGT46" s="5"/>
      <c r="DGU46" s="5"/>
      <c r="DGV46" s="5"/>
      <c r="DGW46" s="5"/>
      <c r="DGX46" s="5"/>
      <c r="DGY46" s="5"/>
      <c r="DGZ46" s="5"/>
      <c r="DHA46" s="5"/>
      <c r="DHB46" s="5"/>
      <c r="DHC46" s="5"/>
      <c r="DHD46" s="5"/>
      <c r="DHE46" s="5"/>
      <c r="DHF46" s="5"/>
      <c r="DHG46" s="5"/>
      <c r="DHH46" s="5"/>
      <c r="DHI46" s="5"/>
      <c r="DHJ46" s="5"/>
      <c r="DHK46" s="5"/>
      <c r="DHL46" s="5"/>
      <c r="DHM46" s="5"/>
      <c r="DHN46" s="5"/>
      <c r="DHO46" s="5"/>
      <c r="DHP46" s="5"/>
      <c r="DHQ46" s="5"/>
      <c r="DHR46" s="5"/>
      <c r="DHS46" s="5"/>
      <c r="DHT46" s="5"/>
      <c r="DHU46" s="5"/>
      <c r="DHV46" s="5"/>
      <c r="DHW46" s="5"/>
      <c r="DHX46" s="5"/>
      <c r="DHY46" s="5"/>
      <c r="DHZ46" s="5"/>
      <c r="DIA46" s="5"/>
      <c r="DIB46" s="5"/>
      <c r="DIC46" s="5"/>
      <c r="DID46" s="5"/>
      <c r="DIE46" s="5"/>
      <c r="DIF46" s="5"/>
      <c r="DIG46" s="5"/>
      <c r="DIH46" s="5"/>
      <c r="DII46" s="5"/>
      <c r="DIJ46" s="5"/>
      <c r="DIK46" s="5"/>
      <c r="DIL46" s="5"/>
      <c r="DIM46" s="5"/>
      <c r="DIN46" s="5"/>
      <c r="DIO46" s="5"/>
      <c r="DIP46" s="5"/>
      <c r="DIQ46" s="5"/>
      <c r="DIR46" s="5"/>
      <c r="DIS46" s="5"/>
      <c r="DIT46" s="5"/>
      <c r="DIU46" s="5"/>
      <c r="DIV46" s="5"/>
      <c r="DIW46" s="5"/>
      <c r="DIX46" s="5"/>
      <c r="DIY46" s="5"/>
      <c r="DIZ46" s="5"/>
      <c r="DJA46" s="5"/>
      <c r="DJB46" s="5"/>
      <c r="DJC46" s="5"/>
      <c r="DJD46" s="5"/>
      <c r="DJE46" s="5"/>
      <c r="DJF46" s="5"/>
      <c r="DJG46" s="5"/>
      <c r="DJH46" s="5"/>
      <c r="DJI46" s="5"/>
      <c r="DJJ46" s="5"/>
      <c r="DJK46" s="5"/>
      <c r="DJL46" s="5"/>
      <c r="DJM46" s="5"/>
      <c r="DJN46" s="5"/>
      <c r="DJO46" s="5"/>
      <c r="DJP46" s="5"/>
      <c r="DJQ46" s="5"/>
      <c r="DJR46" s="5"/>
      <c r="DJS46" s="5"/>
      <c r="DJT46" s="5"/>
      <c r="DJU46" s="5"/>
      <c r="DJV46" s="5"/>
      <c r="DJW46" s="5"/>
      <c r="DJX46" s="5"/>
      <c r="DJY46" s="5"/>
      <c r="DJZ46" s="5"/>
      <c r="DKA46" s="5"/>
      <c r="DKB46" s="5"/>
      <c r="DKC46" s="5"/>
      <c r="DKD46" s="5"/>
      <c r="DKE46" s="5"/>
      <c r="DKF46" s="5"/>
      <c r="DKG46" s="5"/>
      <c r="DKH46" s="5"/>
      <c r="DKI46" s="5"/>
      <c r="DKJ46" s="5"/>
      <c r="DKK46" s="5"/>
      <c r="DKL46" s="5"/>
      <c r="DKM46" s="5"/>
      <c r="DKN46" s="5"/>
      <c r="DKO46" s="5"/>
      <c r="DKP46" s="5"/>
      <c r="DKQ46" s="5"/>
      <c r="DKR46" s="5"/>
      <c r="DKS46" s="5"/>
      <c r="DKT46" s="5"/>
      <c r="DKU46" s="5"/>
      <c r="DKV46" s="5"/>
      <c r="DKW46" s="5"/>
      <c r="DKX46" s="5"/>
      <c r="DKY46" s="5"/>
      <c r="DKZ46" s="5"/>
      <c r="DLA46" s="5"/>
      <c r="DLB46" s="5"/>
      <c r="DLC46" s="5"/>
      <c r="DLD46" s="5"/>
      <c r="DLE46" s="5"/>
      <c r="DLF46" s="5"/>
      <c r="DLG46" s="5"/>
      <c r="DLH46" s="5"/>
      <c r="DLI46" s="5"/>
      <c r="DLJ46" s="5"/>
      <c r="DLK46" s="5"/>
      <c r="DLL46" s="5"/>
      <c r="DLM46" s="5"/>
      <c r="DLN46" s="5"/>
      <c r="DLO46" s="5"/>
      <c r="DLP46" s="5"/>
      <c r="DLQ46" s="5"/>
      <c r="DLR46" s="5"/>
      <c r="DLS46" s="5"/>
      <c r="DLT46" s="5"/>
      <c r="DLU46" s="5"/>
      <c r="DLV46" s="5"/>
      <c r="DLW46" s="5"/>
      <c r="DLX46" s="5"/>
      <c r="DLY46" s="5"/>
      <c r="DLZ46" s="5"/>
      <c r="DMA46" s="5"/>
      <c r="DMB46" s="5"/>
      <c r="DMC46" s="5"/>
      <c r="DMD46" s="5"/>
      <c r="DME46" s="5"/>
      <c r="DMF46" s="5"/>
      <c r="DMG46" s="5"/>
      <c r="DMH46" s="5"/>
      <c r="DMI46" s="5"/>
      <c r="DMJ46" s="5"/>
      <c r="DMK46" s="5"/>
      <c r="DML46" s="5"/>
      <c r="DMM46" s="5"/>
      <c r="DMN46" s="5"/>
      <c r="DMO46" s="5"/>
      <c r="DMP46" s="5"/>
      <c r="DMQ46" s="5"/>
      <c r="DMR46" s="5"/>
      <c r="DMS46" s="5"/>
      <c r="DMT46" s="5"/>
      <c r="DMU46" s="5"/>
      <c r="DMV46" s="5"/>
      <c r="DMW46" s="5"/>
      <c r="DMX46" s="5"/>
      <c r="DMY46" s="5"/>
      <c r="DMZ46" s="5"/>
      <c r="DNA46" s="5"/>
      <c r="DNB46" s="5"/>
      <c r="DNC46" s="5"/>
      <c r="DND46" s="5"/>
      <c r="DNE46" s="5"/>
      <c r="DNF46" s="5"/>
      <c r="DNG46" s="5"/>
      <c r="DNH46" s="5"/>
      <c r="DNI46" s="5"/>
      <c r="DNJ46" s="5"/>
      <c r="DNK46" s="5"/>
      <c r="DNL46" s="5"/>
      <c r="DNM46" s="5"/>
      <c r="DNN46" s="5"/>
      <c r="DNO46" s="5"/>
      <c r="DNP46" s="5"/>
      <c r="DNQ46" s="5"/>
      <c r="DNR46" s="5"/>
      <c r="DNS46" s="5"/>
      <c r="DNT46" s="5"/>
      <c r="DNU46" s="5"/>
      <c r="DNV46" s="5"/>
      <c r="DNW46" s="5"/>
      <c r="DNX46" s="5"/>
      <c r="DNY46" s="5"/>
      <c r="DNZ46" s="5"/>
      <c r="DOA46" s="5"/>
      <c r="DOB46" s="5"/>
      <c r="DOC46" s="5"/>
      <c r="DOD46" s="5"/>
      <c r="DOE46" s="5"/>
      <c r="DOF46" s="5"/>
      <c r="DOG46" s="5"/>
      <c r="DOH46" s="5"/>
      <c r="DOI46" s="5"/>
      <c r="DOJ46" s="5"/>
      <c r="DOK46" s="5"/>
      <c r="DOL46" s="5"/>
      <c r="DOM46" s="5"/>
      <c r="DON46" s="5"/>
      <c r="DOO46" s="5"/>
      <c r="DOP46" s="5"/>
      <c r="DOQ46" s="5"/>
      <c r="DOR46" s="5"/>
      <c r="DOS46" s="5"/>
      <c r="DOT46" s="5"/>
      <c r="DOU46" s="5"/>
      <c r="DOV46" s="5"/>
      <c r="DOW46" s="5"/>
      <c r="DOX46" s="5"/>
      <c r="DOY46" s="5"/>
      <c r="DOZ46" s="5"/>
      <c r="DPA46" s="5"/>
      <c r="DPB46" s="5"/>
      <c r="DPC46" s="5"/>
      <c r="DPD46" s="5"/>
      <c r="DPE46" s="5"/>
      <c r="DPF46" s="5"/>
      <c r="DPG46" s="5"/>
      <c r="DPH46" s="5"/>
      <c r="DPI46" s="5"/>
      <c r="DPJ46" s="5"/>
      <c r="DPK46" s="5"/>
      <c r="DPL46" s="5"/>
      <c r="DPM46" s="5"/>
      <c r="DPN46" s="5"/>
      <c r="DPO46" s="5"/>
      <c r="DPP46" s="5"/>
      <c r="DPQ46" s="5"/>
      <c r="DPR46" s="5"/>
      <c r="DPS46" s="5"/>
      <c r="DPT46" s="5"/>
      <c r="DPU46" s="5"/>
      <c r="DPV46" s="5"/>
      <c r="DPW46" s="5"/>
      <c r="DPX46" s="5"/>
      <c r="DPY46" s="5"/>
      <c r="DPZ46" s="5"/>
      <c r="DQA46" s="5"/>
      <c r="DQB46" s="5"/>
      <c r="DQC46" s="5"/>
      <c r="DQD46" s="5"/>
      <c r="DQE46" s="5"/>
      <c r="DQF46" s="5"/>
      <c r="DQG46" s="5"/>
      <c r="DQH46" s="5"/>
      <c r="DQI46" s="5"/>
      <c r="DQJ46" s="5"/>
      <c r="DQK46" s="5"/>
      <c r="DQL46" s="5"/>
      <c r="DQM46" s="5"/>
      <c r="DQN46" s="5"/>
      <c r="DQO46" s="5"/>
      <c r="DQP46" s="5"/>
      <c r="DQQ46" s="5"/>
      <c r="DQR46" s="5"/>
      <c r="DQS46" s="5"/>
      <c r="DQT46" s="5"/>
      <c r="DQU46" s="5"/>
      <c r="DQV46" s="5"/>
      <c r="DQW46" s="5"/>
      <c r="DQX46" s="5"/>
      <c r="DQY46" s="5"/>
      <c r="DQZ46" s="5"/>
      <c r="DRA46" s="5"/>
      <c r="DRB46" s="5"/>
      <c r="DRC46" s="5"/>
      <c r="DRD46" s="5"/>
      <c r="DRE46" s="5"/>
      <c r="DRF46" s="5"/>
      <c r="DRG46" s="5"/>
      <c r="DRH46" s="5"/>
      <c r="DRI46" s="5"/>
      <c r="DRJ46" s="5"/>
      <c r="DRK46" s="5"/>
      <c r="DRL46" s="5"/>
      <c r="DRM46" s="5"/>
      <c r="DRN46" s="5"/>
      <c r="DRO46" s="5"/>
      <c r="DRP46" s="5"/>
      <c r="DRQ46" s="5"/>
      <c r="DRR46" s="5"/>
      <c r="DRS46" s="5"/>
      <c r="DRT46" s="5"/>
      <c r="DRU46" s="5"/>
      <c r="DRV46" s="5"/>
      <c r="DRW46" s="5"/>
      <c r="DRX46" s="5"/>
      <c r="DRY46" s="5"/>
      <c r="DRZ46" s="5"/>
      <c r="DSA46" s="5"/>
      <c r="DSB46" s="5"/>
      <c r="DSC46" s="5"/>
      <c r="DSD46" s="5"/>
      <c r="DSE46" s="5"/>
      <c r="DSF46" s="5"/>
      <c r="DSG46" s="5"/>
      <c r="DSH46" s="5"/>
      <c r="DSI46" s="5"/>
      <c r="DSJ46" s="5"/>
      <c r="DSK46" s="5"/>
      <c r="DSL46" s="5"/>
      <c r="DSM46" s="5"/>
      <c r="DSN46" s="5"/>
      <c r="DSO46" s="5"/>
      <c r="DSP46" s="5"/>
      <c r="DSQ46" s="5"/>
      <c r="DSR46" s="5"/>
      <c r="DSS46" s="5"/>
      <c r="DST46" s="5"/>
      <c r="DSU46" s="5"/>
      <c r="DSV46" s="5"/>
      <c r="DSW46" s="5"/>
      <c r="DSX46" s="5"/>
      <c r="DSY46" s="5"/>
      <c r="DSZ46" s="5"/>
      <c r="DTA46" s="5"/>
      <c r="DTB46" s="5"/>
      <c r="DTC46" s="5"/>
      <c r="DTD46" s="5"/>
      <c r="DTE46" s="5"/>
      <c r="DTF46" s="5"/>
      <c r="DTG46" s="5"/>
      <c r="DTH46" s="5"/>
      <c r="DTI46" s="5"/>
      <c r="DTJ46" s="5"/>
      <c r="DTK46" s="5"/>
      <c r="DTL46" s="5"/>
      <c r="DTM46" s="5"/>
      <c r="DTN46" s="5"/>
      <c r="DTO46" s="5"/>
      <c r="DTP46" s="5"/>
      <c r="DTQ46" s="5"/>
      <c r="DTR46" s="5"/>
      <c r="DTS46" s="5"/>
      <c r="DTT46" s="5"/>
      <c r="DTU46" s="5"/>
      <c r="DTV46" s="5"/>
      <c r="DTW46" s="5"/>
      <c r="DTX46" s="5"/>
      <c r="DTY46" s="5"/>
      <c r="DTZ46" s="5"/>
      <c r="DUA46" s="5"/>
      <c r="DUB46" s="5"/>
      <c r="DUC46" s="5"/>
      <c r="DUD46" s="5"/>
      <c r="DUE46" s="5"/>
      <c r="DUF46" s="5"/>
      <c r="DUG46" s="5"/>
      <c r="DUH46" s="5"/>
      <c r="DUI46" s="5"/>
      <c r="DUJ46" s="5"/>
      <c r="DUK46" s="5"/>
      <c r="DUL46" s="5"/>
      <c r="DUM46" s="5"/>
      <c r="DUN46" s="5"/>
      <c r="DUO46" s="5"/>
      <c r="DUP46" s="5"/>
      <c r="DUQ46" s="5"/>
      <c r="DUR46" s="5"/>
      <c r="DUS46" s="5"/>
      <c r="DUT46" s="5"/>
      <c r="DUU46" s="5"/>
      <c r="DUV46" s="5"/>
      <c r="DUW46" s="5"/>
      <c r="DUX46" s="5"/>
      <c r="DUY46" s="5"/>
      <c r="DUZ46" s="5"/>
      <c r="DVA46" s="5"/>
      <c r="DVB46" s="5"/>
      <c r="DVC46" s="5"/>
      <c r="DVD46" s="5"/>
      <c r="DVE46" s="5"/>
      <c r="DVF46" s="5"/>
      <c r="DVG46" s="5"/>
      <c r="DVH46" s="5"/>
      <c r="DVI46" s="5"/>
      <c r="DVJ46" s="5"/>
      <c r="DVK46" s="5"/>
      <c r="DVL46" s="5"/>
      <c r="DVM46" s="5"/>
      <c r="DVN46" s="5"/>
      <c r="DVO46" s="5"/>
      <c r="DVP46" s="5"/>
      <c r="DVQ46" s="5"/>
      <c r="DVR46" s="5"/>
      <c r="DVS46" s="5"/>
      <c r="DVT46" s="5"/>
      <c r="DVU46" s="5"/>
      <c r="DVV46" s="5"/>
      <c r="DVW46" s="5"/>
      <c r="DVX46" s="5"/>
      <c r="DVY46" s="5"/>
      <c r="DVZ46" s="5"/>
      <c r="DWA46" s="5"/>
      <c r="DWB46" s="5"/>
      <c r="DWC46" s="5"/>
      <c r="DWD46" s="5"/>
      <c r="DWE46" s="5"/>
      <c r="DWF46" s="5"/>
      <c r="DWG46" s="5"/>
      <c r="DWH46" s="5"/>
      <c r="DWI46" s="5"/>
      <c r="DWJ46" s="5"/>
      <c r="DWK46" s="5"/>
      <c r="DWL46" s="5"/>
      <c r="DWM46" s="5"/>
      <c r="DWN46" s="5"/>
      <c r="DWO46" s="5"/>
      <c r="DWP46" s="5"/>
      <c r="DWQ46" s="5"/>
      <c r="DWR46" s="5"/>
      <c r="DWS46" s="5"/>
      <c r="DWT46" s="5"/>
      <c r="DWU46" s="5"/>
      <c r="DWV46" s="5"/>
      <c r="DWW46" s="5"/>
      <c r="DWX46" s="5"/>
      <c r="DWY46" s="5"/>
      <c r="DWZ46" s="5"/>
      <c r="DXA46" s="5"/>
      <c r="DXB46" s="5"/>
      <c r="DXC46" s="5"/>
      <c r="DXD46" s="5"/>
      <c r="DXE46" s="5"/>
      <c r="DXF46" s="5"/>
      <c r="DXG46" s="5"/>
      <c r="DXH46" s="5"/>
      <c r="DXI46" s="5"/>
      <c r="DXJ46" s="5"/>
      <c r="DXK46" s="5"/>
      <c r="DXL46" s="5"/>
      <c r="DXM46" s="5"/>
      <c r="DXN46" s="5"/>
      <c r="DXO46" s="5"/>
      <c r="DXP46" s="5"/>
      <c r="DXQ46" s="5"/>
      <c r="DXR46" s="5"/>
      <c r="DXS46" s="5"/>
      <c r="DXT46" s="5"/>
      <c r="DXU46" s="5"/>
      <c r="DXV46" s="5"/>
      <c r="DXW46" s="5"/>
      <c r="DXX46" s="5"/>
      <c r="DXY46" s="5"/>
      <c r="DXZ46" s="5"/>
      <c r="DYA46" s="5"/>
      <c r="DYB46" s="5"/>
      <c r="DYC46" s="5"/>
      <c r="DYD46" s="5"/>
      <c r="DYE46" s="5"/>
      <c r="DYF46" s="5"/>
      <c r="DYG46" s="5"/>
      <c r="DYH46" s="5"/>
      <c r="DYI46" s="5"/>
      <c r="DYJ46" s="5"/>
      <c r="DYK46" s="5"/>
      <c r="DYL46" s="5"/>
      <c r="DYM46" s="5"/>
      <c r="DYN46" s="5"/>
      <c r="DYO46" s="5"/>
      <c r="DYP46" s="5"/>
      <c r="DYQ46" s="5"/>
      <c r="DYR46" s="5"/>
      <c r="DYS46" s="5"/>
      <c r="DYT46" s="5"/>
      <c r="DYU46" s="5"/>
      <c r="DYV46" s="5"/>
      <c r="DYW46" s="5"/>
      <c r="DYX46" s="5"/>
      <c r="DYY46" s="5"/>
      <c r="DYZ46" s="5"/>
      <c r="DZA46" s="5"/>
      <c r="DZB46" s="5"/>
      <c r="DZC46" s="5"/>
      <c r="DZD46" s="5"/>
      <c r="DZE46" s="5"/>
      <c r="DZF46" s="5"/>
      <c r="DZG46" s="5"/>
      <c r="DZH46" s="5"/>
      <c r="DZI46" s="5"/>
      <c r="DZJ46" s="5"/>
      <c r="DZK46" s="5"/>
      <c r="DZL46" s="5"/>
      <c r="DZM46" s="5"/>
      <c r="DZN46" s="5"/>
      <c r="DZO46" s="5"/>
      <c r="DZP46" s="5"/>
      <c r="DZQ46" s="5"/>
      <c r="DZR46" s="5"/>
      <c r="DZS46" s="5"/>
      <c r="DZT46" s="5"/>
      <c r="DZU46" s="5"/>
      <c r="DZV46" s="5"/>
      <c r="DZW46" s="5"/>
      <c r="DZX46" s="5"/>
      <c r="DZY46" s="5"/>
      <c r="DZZ46" s="5"/>
      <c r="EAA46" s="5"/>
      <c r="EAB46" s="5"/>
      <c r="EAC46" s="5"/>
      <c r="EAD46" s="5"/>
      <c r="EAE46" s="5"/>
      <c r="EAF46" s="5"/>
      <c r="EAG46" s="5"/>
      <c r="EAH46" s="5"/>
      <c r="EAI46" s="5"/>
      <c r="EAJ46" s="5"/>
      <c r="EAK46" s="5"/>
      <c r="EAL46" s="5"/>
      <c r="EAM46" s="5"/>
      <c r="EAN46" s="5"/>
      <c r="EAO46" s="5"/>
      <c r="EAP46" s="5"/>
      <c r="EAQ46" s="5"/>
      <c r="EAR46" s="5"/>
      <c r="EAS46" s="5"/>
      <c r="EAT46" s="5"/>
      <c r="EAU46" s="5"/>
      <c r="EAV46" s="5"/>
      <c r="EAW46" s="5"/>
      <c r="EAX46" s="5"/>
      <c r="EAY46" s="5"/>
      <c r="EAZ46" s="5"/>
      <c r="EBA46" s="5"/>
      <c r="EBB46" s="5"/>
      <c r="EBC46" s="5"/>
      <c r="EBD46" s="5"/>
      <c r="EBE46" s="5"/>
      <c r="EBF46" s="5"/>
      <c r="EBG46" s="5"/>
      <c r="EBH46" s="5"/>
      <c r="EBI46" s="5"/>
      <c r="EBJ46" s="5"/>
      <c r="EBK46" s="5"/>
      <c r="EBL46" s="5"/>
      <c r="EBM46" s="5"/>
      <c r="EBN46" s="5"/>
      <c r="EBO46" s="5"/>
      <c r="EBP46" s="5"/>
      <c r="EBQ46" s="5"/>
      <c r="EBR46" s="5"/>
      <c r="EBS46" s="5"/>
      <c r="EBT46" s="5"/>
      <c r="EBU46" s="5"/>
      <c r="EBV46" s="5"/>
      <c r="EBW46" s="5"/>
      <c r="EBX46" s="5"/>
      <c r="EBY46" s="5"/>
      <c r="EBZ46" s="5"/>
      <c r="ECA46" s="5"/>
      <c r="ECB46" s="5"/>
      <c r="ECC46" s="5"/>
      <c r="ECD46" s="5"/>
      <c r="ECE46" s="5"/>
      <c r="ECF46" s="5"/>
      <c r="ECG46" s="5"/>
      <c r="ECH46" s="5"/>
      <c r="ECI46" s="5"/>
      <c r="ECJ46" s="5"/>
      <c r="ECK46" s="5"/>
      <c r="ECL46" s="5"/>
      <c r="ECM46" s="5"/>
      <c r="ECN46" s="5"/>
      <c r="ECO46" s="5"/>
      <c r="ECP46" s="5"/>
      <c r="ECQ46" s="5"/>
      <c r="ECR46" s="5"/>
      <c r="ECS46" s="5"/>
      <c r="ECT46" s="5"/>
      <c r="ECU46" s="5"/>
      <c r="ECV46" s="5"/>
      <c r="ECW46" s="5"/>
      <c r="ECX46" s="5"/>
      <c r="ECY46" s="5"/>
      <c r="ECZ46" s="5"/>
      <c r="EDA46" s="5"/>
      <c r="EDB46" s="5"/>
      <c r="EDC46" s="5"/>
      <c r="EDD46" s="5"/>
      <c r="EDE46" s="5"/>
      <c r="EDF46" s="5"/>
      <c r="EDG46" s="5"/>
      <c r="EDH46" s="5"/>
      <c r="EDI46" s="5"/>
      <c r="EDJ46" s="5"/>
      <c r="EDK46" s="5"/>
      <c r="EDL46" s="5"/>
      <c r="EDM46" s="5"/>
      <c r="EDN46" s="5"/>
      <c r="EDO46" s="5"/>
      <c r="EDP46" s="5"/>
      <c r="EDQ46" s="5"/>
      <c r="EDR46" s="5"/>
      <c r="EDS46" s="5"/>
      <c r="EDT46" s="5"/>
      <c r="EDU46" s="5"/>
      <c r="EDV46" s="5"/>
      <c r="EDW46" s="5"/>
      <c r="EDX46" s="5"/>
      <c r="EDY46" s="5"/>
      <c r="EDZ46" s="5"/>
      <c r="EEA46" s="5"/>
      <c r="EEB46" s="5"/>
      <c r="EEC46" s="5"/>
      <c r="EED46" s="5"/>
      <c r="EEE46" s="5"/>
      <c r="EEF46" s="5"/>
      <c r="EEG46" s="5"/>
      <c r="EEH46" s="5"/>
      <c r="EEI46" s="5"/>
      <c r="EEJ46" s="5"/>
      <c r="EEK46" s="5"/>
      <c r="EEL46" s="5"/>
      <c r="EEM46" s="5"/>
      <c r="EEN46" s="5"/>
      <c r="EEO46" s="5"/>
      <c r="EEP46" s="5"/>
      <c r="EEQ46" s="5"/>
      <c r="EER46" s="5"/>
      <c r="EES46" s="5"/>
      <c r="EET46" s="5"/>
      <c r="EEU46" s="5"/>
      <c r="EEV46" s="5"/>
      <c r="EEW46" s="5"/>
      <c r="EEX46" s="5"/>
      <c r="EEY46" s="5"/>
      <c r="EEZ46" s="5"/>
      <c r="EFA46" s="5"/>
      <c r="EFB46" s="5"/>
      <c r="EFC46" s="5"/>
      <c r="EFD46" s="5"/>
      <c r="EFE46" s="5"/>
      <c r="EFF46" s="5"/>
      <c r="EFG46" s="5"/>
      <c r="EFH46" s="5"/>
      <c r="EFI46" s="5"/>
      <c r="EFJ46" s="5"/>
      <c r="EFK46" s="5"/>
      <c r="EFL46" s="5"/>
      <c r="EFM46" s="5"/>
      <c r="EFN46" s="5"/>
      <c r="EFO46" s="5"/>
      <c r="EFP46" s="5"/>
      <c r="EFQ46" s="5"/>
      <c r="EFR46" s="5"/>
      <c r="EFS46" s="5"/>
      <c r="EFT46" s="5"/>
      <c r="EFU46" s="5"/>
      <c r="EFV46" s="5"/>
      <c r="EFW46" s="5"/>
      <c r="EFX46" s="5"/>
      <c r="EFY46" s="5"/>
      <c r="EFZ46" s="5"/>
      <c r="EGA46" s="5"/>
      <c r="EGB46" s="5"/>
      <c r="EGC46" s="5"/>
      <c r="EGD46" s="5"/>
      <c r="EGE46" s="5"/>
      <c r="EGF46" s="5"/>
      <c r="EGG46" s="5"/>
      <c r="EGH46" s="5"/>
      <c r="EGI46" s="5"/>
      <c r="EGJ46" s="5"/>
      <c r="EGK46" s="5"/>
      <c r="EGL46" s="5"/>
      <c r="EGM46" s="5"/>
      <c r="EGN46" s="5"/>
      <c r="EGO46" s="5"/>
      <c r="EGP46" s="5"/>
      <c r="EGQ46" s="5"/>
      <c r="EGR46" s="5"/>
      <c r="EGS46" s="5"/>
      <c r="EGT46" s="5"/>
      <c r="EGU46" s="5"/>
      <c r="EGV46" s="5"/>
      <c r="EGW46" s="5"/>
      <c r="EGX46" s="5"/>
      <c r="EGY46" s="5"/>
      <c r="EGZ46" s="5"/>
      <c r="EHA46" s="5"/>
      <c r="EHB46" s="5"/>
      <c r="EHC46" s="5"/>
      <c r="EHD46" s="5"/>
      <c r="EHE46" s="5"/>
      <c r="EHF46" s="5"/>
      <c r="EHG46" s="5"/>
      <c r="EHH46" s="5"/>
      <c r="EHI46" s="5"/>
      <c r="EHJ46" s="5"/>
      <c r="EHK46" s="5"/>
      <c r="EHL46" s="5"/>
      <c r="EHM46" s="5"/>
      <c r="EHN46" s="5"/>
      <c r="EHO46" s="5"/>
      <c r="EHP46" s="5"/>
      <c r="EHQ46" s="5"/>
      <c r="EHR46" s="5"/>
      <c r="EHS46" s="5"/>
      <c r="EHT46" s="5"/>
      <c r="EHU46" s="5"/>
      <c r="EHV46" s="5"/>
      <c r="EHW46" s="5"/>
      <c r="EHX46" s="5"/>
      <c r="EHY46" s="5"/>
      <c r="EHZ46" s="5"/>
      <c r="EIA46" s="5"/>
      <c r="EIB46" s="5"/>
      <c r="EIC46" s="5"/>
      <c r="EID46" s="5"/>
      <c r="EIE46" s="5"/>
      <c r="EIF46" s="5"/>
      <c r="EIG46" s="5"/>
      <c r="EIH46" s="5"/>
      <c r="EII46" s="5"/>
      <c r="EIJ46" s="5"/>
      <c r="EIK46" s="5"/>
      <c r="EIL46" s="5"/>
      <c r="EIM46" s="5"/>
      <c r="EIN46" s="5"/>
      <c r="EIO46" s="5"/>
      <c r="EIP46" s="5"/>
      <c r="EIQ46" s="5"/>
      <c r="EIR46" s="5"/>
      <c r="EIS46" s="5"/>
      <c r="EIT46" s="5"/>
      <c r="EIU46" s="5"/>
      <c r="EIV46" s="5"/>
      <c r="EIW46" s="5"/>
      <c r="EIX46" s="5"/>
      <c r="EIY46" s="5"/>
      <c r="EIZ46" s="5"/>
      <c r="EJA46" s="5"/>
      <c r="EJB46" s="5"/>
      <c r="EJC46" s="5"/>
      <c r="EJD46" s="5"/>
      <c r="EJE46" s="5"/>
      <c r="EJF46" s="5"/>
      <c r="EJG46" s="5"/>
      <c r="EJH46" s="5"/>
      <c r="EJI46" s="5"/>
      <c r="EJJ46" s="5"/>
      <c r="EJK46" s="5"/>
      <c r="EJL46" s="5"/>
      <c r="EJM46" s="5"/>
      <c r="EJN46" s="5"/>
      <c r="EJO46" s="5"/>
      <c r="EJP46" s="5"/>
      <c r="EJQ46" s="5"/>
      <c r="EJR46" s="5"/>
      <c r="EJS46" s="5"/>
      <c r="EJT46" s="5"/>
      <c r="EJU46" s="5"/>
      <c r="EJV46" s="5"/>
      <c r="EJW46" s="5"/>
      <c r="EJX46" s="5"/>
      <c r="EJY46" s="5"/>
      <c r="EJZ46" s="5"/>
      <c r="EKA46" s="5"/>
      <c r="EKB46" s="5"/>
      <c r="EKC46" s="5"/>
      <c r="EKD46" s="5"/>
      <c r="EKE46" s="5"/>
      <c r="EKF46" s="5"/>
      <c r="EKG46" s="5"/>
      <c r="EKH46" s="5"/>
      <c r="EKI46" s="5"/>
      <c r="EKJ46" s="5"/>
      <c r="EKK46" s="5"/>
      <c r="EKL46" s="5"/>
      <c r="EKM46" s="5"/>
      <c r="EKN46" s="5"/>
      <c r="EKO46" s="5"/>
      <c r="EKP46" s="5"/>
      <c r="EKQ46" s="5"/>
      <c r="EKR46" s="5"/>
      <c r="EKS46" s="5"/>
      <c r="EKT46" s="5"/>
      <c r="EKU46" s="5"/>
      <c r="EKV46" s="5"/>
      <c r="EKW46" s="5"/>
      <c r="EKX46" s="5"/>
      <c r="EKY46" s="5"/>
      <c r="EKZ46" s="5"/>
      <c r="ELA46" s="5"/>
      <c r="ELB46" s="5"/>
      <c r="ELC46" s="5"/>
      <c r="ELD46" s="5"/>
      <c r="ELE46" s="5"/>
      <c r="ELF46" s="5"/>
      <c r="ELG46" s="5"/>
      <c r="ELH46" s="5"/>
      <c r="ELI46" s="5"/>
      <c r="ELJ46" s="5"/>
      <c r="ELK46" s="5"/>
      <c r="ELL46" s="5"/>
      <c r="ELM46" s="5"/>
      <c r="ELN46" s="5"/>
      <c r="ELO46" s="5"/>
      <c r="ELP46" s="5"/>
      <c r="ELQ46" s="5"/>
      <c r="ELR46" s="5"/>
      <c r="ELS46" s="5"/>
      <c r="ELT46" s="5"/>
      <c r="ELU46" s="5"/>
      <c r="ELV46" s="5"/>
      <c r="ELW46" s="5"/>
      <c r="ELX46" s="5"/>
      <c r="ELY46" s="5"/>
      <c r="ELZ46" s="5"/>
      <c r="EMA46" s="5"/>
      <c r="EMB46" s="5"/>
      <c r="EMC46" s="5"/>
      <c r="EMD46" s="5"/>
      <c r="EME46" s="5"/>
      <c r="EMF46" s="5"/>
      <c r="EMG46" s="5"/>
      <c r="EMH46" s="5"/>
      <c r="EMI46" s="5"/>
      <c r="EMJ46" s="5"/>
      <c r="EMK46" s="5"/>
      <c r="EML46" s="5"/>
      <c r="EMM46" s="5"/>
      <c r="EMN46" s="5"/>
      <c r="EMO46" s="5"/>
      <c r="EMP46" s="5"/>
      <c r="EMQ46" s="5"/>
      <c r="EMR46" s="5"/>
      <c r="EMS46" s="5"/>
      <c r="EMT46" s="5"/>
      <c r="EMU46" s="5"/>
      <c r="EMV46" s="5"/>
      <c r="EMW46" s="5"/>
      <c r="EMX46" s="5"/>
      <c r="EMY46" s="5"/>
      <c r="EMZ46" s="5"/>
      <c r="ENA46" s="5"/>
      <c r="ENB46" s="5"/>
      <c r="ENC46" s="5"/>
      <c r="END46" s="5"/>
      <c r="ENE46" s="5"/>
      <c r="ENF46" s="5"/>
      <c r="ENG46" s="5"/>
      <c r="ENH46" s="5"/>
      <c r="ENI46" s="5"/>
      <c r="ENJ46" s="5"/>
      <c r="ENK46" s="5"/>
      <c r="ENL46" s="5"/>
      <c r="ENM46" s="5"/>
      <c r="ENN46" s="5"/>
      <c r="ENO46" s="5"/>
      <c r="ENP46" s="5"/>
      <c r="ENQ46" s="5"/>
      <c r="ENR46" s="5"/>
      <c r="ENS46" s="5"/>
      <c r="ENT46" s="5"/>
      <c r="ENU46" s="5"/>
      <c r="ENV46" s="5"/>
      <c r="ENW46" s="5"/>
      <c r="ENX46" s="5"/>
      <c r="ENY46" s="5"/>
      <c r="ENZ46" s="5"/>
      <c r="EOA46" s="5"/>
      <c r="EOB46" s="5"/>
      <c r="EOC46" s="5"/>
      <c r="EOD46" s="5"/>
      <c r="EOE46" s="5"/>
      <c r="EOF46" s="5"/>
      <c r="EOG46" s="5"/>
      <c r="EOH46" s="5"/>
      <c r="EOI46" s="5"/>
      <c r="EOJ46" s="5"/>
      <c r="EOK46" s="5"/>
      <c r="EOL46" s="5"/>
      <c r="EOM46" s="5"/>
      <c r="EON46" s="5"/>
      <c r="EOO46" s="5"/>
      <c r="EOP46" s="5"/>
      <c r="EOQ46" s="5"/>
      <c r="EOR46" s="5"/>
      <c r="EOS46" s="5"/>
      <c r="EOT46" s="5"/>
      <c r="EOU46" s="5"/>
      <c r="EOV46" s="5"/>
      <c r="EOW46" s="5"/>
      <c r="EOX46" s="5"/>
      <c r="EOY46" s="5"/>
      <c r="EOZ46" s="5"/>
      <c r="EPA46" s="5"/>
      <c r="EPB46" s="5"/>
      <c r="EPC46" s="5"/>
      <c r="EPD46" s="5"/>
      <c r="EPE46" s="5"/>
      <c r="EPF46" s="5"/>
      <c r="EPG46" s="5"/>
      <c r="EPH46" s="5"/>
      <c r="EPI46" s="5"/>
      <c r="EPJ46" s="5"/>
      <c r="EPK46" s="5"/>
      <c r="EPL46" s="5"/>
      <c r="EPM46" s="5"/>
      <c r="EPN46" s="5"/>
      <c r="EPO46" s="5"/>
      <c r="EPP46" s="5"/>
      <c r="EPQ46" s="5"/>
      <c r="EPR46" s="5"/>
      <c r="EPS46" s="5"/>
      <c r="EPT46" s="5"/>
      <c r="EPU46" s="5"/>
      <c r="EPV46" s="5"/>
      <c r="EPW46" s="5"/>
      <c r="EPX46" s="5"/>
      <c r="EPY46" s="5"/>
      <c r="EPZ46" s="5"/>
      <c r="EQA46" s="5"/>
      <c r="EQB46" s="5"/>
      <c r="EQC46" s="5"/>
      <c r="EQD46" s="5"/>
      <c r="EQE46" s="5"/>
      <c r="EQF46" s="5"/>
      <c r="EQG46" s="5"/>
      <c r="EQH46" s="5"/>
      <c r="EQI46" s="5"/>
      <c r="EQJ46" s="5"/>
      <c r="EQK46" s="5"/>
      <c r="EQL46" s="5"/>
      <c r="EQM46" s="5"/>
      <c r="EQN46" s="5"/>
      <c r="EQO46" s="5"/>
      <c r="EQP46" s="5"/>
      <c r="EQQ46" s="5"/>
      <c r="EQR46" s="5"/>
      <c r="EQS46" s="5"/>
      <c r="EQT46" s="5"/>
      <c r="EQU46" s="5"/>
      <c r="EQV46" s="5"/>
      <c r="EQW46" s="5"/>
      <c r="EQX46" s="5"/>
      <c r="EQY46" s="5"/>
      <c r="EQZ46" s="5"/>
      <c r="ERA46" s="5"/>
      <c r="ERB46" s="5"/>
      <c r="ERC46" s="5"/>
      <c r="ERD46" s="5"/>
      <c r="ERE46" s="5"/>
      <c r="ERF46" s="5"/>
      <c r="ERG46" s="5"/>
      <c r="ERH46" s="5"/>
      <c r="ERI46" s="5"/>
      <c r="ERJ46" s="5"/>
      <c r="ERK46" s="5"/>
      <c r="ERL46" s="5"/>
      <c r="ERM46" s="5"/>
      <c r="ERN46" s="5"/>
      <c r="ERO46" s="5"/>
      <c r="ERP46" s="5"/>
      <c r="ERQ46" s="5"/>
      <c r="ERR46" s="5"/>
      <c r="ERS46" s="5"/>
      <c r="ERT46" s="5"/>
      <c r="ERU46" s="5"/>
      <c r="ERV46" s="5"/>
      <c r="ERW46" s="5"/>
      <c r="ERX46" s="5"/>
      <c r="ERY46" s="5"/>
      <c r="ERZ46" s="5"/>
      <c r="ESA46" s="5"/>
      <c r="ESB46" s="5"/>
      <c r="ESC46" s="5"/>
      <c r="ESD46" s="5"/>
      <c r="ESE46" s="5"/>
      <c r="ESF46" s="5"/>
      <c r="ESG46" s="5"/>
      <c r="ESH46" s="5"/>
      <c r="ESI46" s="5"/>
      <c r="ESJ46" s="5"/>
      <c r="ESK46" s="5"/>
      <c r="ESL46" s="5"/>
      <c r="ESM46" s="5"/>
      <c r="ESN46" s="5"/>
      <c r="ESO46" s="5"/>
      <c r="ESP46" s="5"/>
      <c r="ESQ46" s="5"/>
      <c r="ESR46" s="5"/>
      <c r="ESS46" s="5"/>
      <c r="EST46" s="5"/>
      <c r="ESU46" s="5"/>
      <c r="ESV46" s="5"/>
      <c r="ESW46" s="5"/>
      <c r="ESX46" s="5"/>
      <c r="ESY46" s="5"/>
      <c r="ESZ46" s="5"/>
      <c r="ETA46" s="5"/>
      <c r="ETB46" s="5"/>
      <c r="ETC46" s="5"/>
      <c r="ETD46" s="5"/>
      <c r="ETE46" s="5"/>
      <c r="ETF46" s="5"/>
      <c r="ETG46" s="5"/>
      <c r="ETH46" s="5"/>
      <c r="ETI46" s="5"/>
      <c r="ETJ46" s="5"/>
      <c r="ETK46" s="5"/>
      <c r="ETL46" s="5"/>
      <c r="ETM46" s="5"/>
      <c r="ETN46" s="5"/>
      <c r="ETO46" s="5"/>
      <c r="ETP46" s="5"/>
      <c r="ETQ46" s="5"/>
      <c r="ETR46" s="5"/>
      <c r="ETS46" s="5"/>
      <c r="ETT46" s="5"/>
      <c r="ETU46" s="5"/>
      <c r="ETV46" s="5"/>
      <c r="ETW46" s="5"/>
      <c r="ETX46" s="5"/>
      <c r="ETY46" s="5"/>
      <c r="ETZ46" s="5"/>
      <c r="EUA46" s="5"/>
      <c r="EUB46" s="5"/>
      <c r="EUC46" s="5"/>
      <c r="EUD46" s="5"/>
      <c r="EUE46" s="5"/>
      <c r="EUF46" s="5"/>
      <c r="EUG46" s="5"/>
      <c r="EUH46" s="5"/>
      <c r="EUI46" s="5"/>
      <c r="EUJ46" s="5"/>
      <c r="EUK46" s="5"/>
      <c r="EUL46" s="5"/>
      <c r="EUM46" s="5"/>
      <c r="EUN46" s="5"/>
      <c r="EUO46" s="5"/>
      <c r="EUP46" s="5"/>
      <c r="EUQ46" s="5"/>
      <c r="EUR46" s="5"/>
      <c r="EUS46" s="5"/>
      <c r="EUT46" s="5"/>
      <c r="EUU46" s="5"/>
      <c r="EUV46" s="5"/>
      <c r="EUW46" s="5"/>
      <c r="EUX46" s="5"/>
      <c r="EUY46" s="5"/>
      <c r="EUZ46" s="5"/>
      <c r="EVA46" s="5"/>
      <c r="EVB46" s="5"/>
      <c r="EVC46" s="5"/>
      <c r="EVD46" s="5"/>
      <c r="EVE46" s="5"/>
      <c r="EVF46" s="5"/>
      <c r="EVG46" s="5"/>
      <c r="EVH46" s="5"/>
      <c r="EVI46" s="5"/>
      <c r="EVJ46" s="5"/>
      <c r="EVK46" s="5"/>
      <c r="EVL46" s="5"/>
      <c r="EVM46" s="5"/>
      <c r="EVN46" s="5"/>
      <c r="EVO46" s="5"/>
      <c r="EVP46" s="5"/>
      <c r="EVQ46" s="5"/>
      <c r="EVR46" s="5"/>
      <c r="EVS46" s="5"/>
      <c r="EVT46" s="5"/>
      <c r="EVU46" s="5"/>
      <c r="EVV46" s="5"/>
      <c r="EVW46" s="5"/>
      <c r="EVX46" s="5"/>
      <c r="EVY46" s="5"/>
      <c r="EVZ46" s="5"/>
      <c r="EWA46" s="5"/>
      <c r="EWB46" s="5"/>
      <c r="EWC46" s="5"/>
      <c r="EWD46" s="5"/>
      <c r="EWE46" s="5"/>
      <c r="EWF46" s="5"/>
      <c r="EWG46" s="5"/>
      <c r="EWH46" s="5"/>
      <c r="EWI46" s="5"/>
      <c r="EWJ46" s="5"/>
      <c r="EWK46" s="5"/>
      <c r="EWL46" s="5"/>
      <c r="EWM46" s="5"/>
      <c r="EWN46" s="5"/>
      <c r="EWO46" s="5"/>
      <c r="EWP46" s="5"/>
      <c r="EWQ46" s="5"/>
      <c r="EWR46" s="5"/>
      <c r="EWS46" s="5"/>
      <c r="EWT46" s="5"/>
      <c r="EWU46" s="5"/>
      <c r="EWV46" s="5"/>
      <c r="EWW46" s="5"/>
      <c r="EWX46" s="5"/>
      <c r="EWY46" s="5"/>
      <c r="EWZ46" s="5"/>
      <c r="EXA46" s="5"/>
      <c r="EXB46" s="5"/>
      <c r="EXC46" s="5"/>
      <c r="EXD46" s="5"/>
      <c r="EXE46" s="5"/>
      <c r="EXF46" s="5"/>
      <c r="EXG46" s="5"/>
      <c r="EXH46" s="5"/>
      <c r="EXI46" s="5"/>
      <c r="EXJ46" s="5"/>
      <c r="EXK46" s="5"/>
      <c r="EXL46" s="5"/>
      <c r="EXM46" s="5"/>
      <c r="EXN46" s="5"/>
      <c r="EXO46" s="5"/>
      <c r="EXP46" s="5"/>
      <c r="EXQ46" s="5"/>
      <c r="EXR46" s="5"/>
      <c r="EXS46" s="5"/>
      <c r="EXT46" s="5"/>
      <c r="EXU46" s="5"/>
      <c r="EXV46" s="5"/>
      <c r="EXW46" s="5"/>
      <c r="EXX46" s="5"/>
      <c r="EXY46" s="5"/>
      <c r="EXZ46" s="5"/>
      <c r="EYA46" s="5"/>
      <c r="EYB46" s="5"/>
      <c r="EYC46" s="5"/>
      <c r="EYD46" s="5"/>
      <c r="EYE46" s="5"/>
      <c r="EYF46" s="5"/>
      <c r="EYG46" s="5"/>
      <c r="EYH46" s="5"/>
      <c r="EYI46" s="5"/>
      <c r="EYJ46" s="5"/>
      <c r="EYK46" s="5"/>
      <c r="EYL46" s="5"/>
      <c r="EYM46" s="5"/>
      <c r="EYN46" s="5"/>
      <c r="EYO46" s="5"/>
      <c r="EYP46" s="5"/>
      <c r="EYQ46" s="5"/>
      <c r="EYR46" s="5"/>
      <c r="EYS46" s="5"/>
      <c r="EYT46" s="5"/>
      <c r="EYU46" s="5"/>
      <c r="EYV46" s="5"/>
      <c r="EYW46" s="5"/>
      <c r="EYX46" s="5"/>
      <c r="EYY46" s="5"/>
      <c r="EYZ46" s="5"/>
      <c r="EZA46" s="5"/>
      <c r="EZB46" s="5"/>
      <c r="EZC46" s="5"/>
      <c r="EZD46" s="5"/>
      <c r="EZE46" s="5"/>
      <c r="EZF46" s="5"/>
      <c r="EZG46" s="5"/>
      <c r="EZH46" s="5"/>
      <c r="EZI46" s="5"/>
      <c r="EZJ46" s="5"/>
      <c r="EZK46" s="5"/>
      <c r="EZL46" s="5"/>
      <c r="EZM46" s="5"/>
      <c r="EZN46" s="5"/>
      <c r="EZO46" s="5"/>
      <c r="EZP46" s="5"/>
      <c r="EZQ46" s="5"/>
      <c r="EZR46" s="5"/>
      <c r="EZS46" s="5"/>
      <c r="EZT46" s="5"/>
      <c r="EZU46" s="5"/>
      <c r="EZV46" s="5"/>
      <c r="EZW46" s="5"/>
      <c r="EZX46" s="5"/>
      <c r="EZY46" s="5"/>
      <c r="EZZ46" s="5"/>
      <c r="FAA46" s="5"/>
      <c r="FAB46" s="5"/>
      <c r="FAC46" s="5"/>
      <c r="FAD46" s="5"/>
      <c r="FAE46" s="5"/>
      <c r="FAF46" s="5"/>
      <c r="FAG46" s="5"/>
      <c r="FAH46" s="5"/>
      <c r="FAI46" s="5"/>
      <c r="FAJ46" s="5"/>
      <c r="FAK46" s="5"/>
      <c r="FAL46" s="5"/>
      <c r="FAM46" s="5"/>
      <c r="FAN46" s="5"/>
      <c r="FAO46" s="5"/>
      <c r="FAP46" s="5"/>
      <c r="FAQ46" s="5"/>
      <c r="FAR46" s="5"/>
      <c r="FAS46" s="5"/>
      <c r="FAT46" s="5"/>
      <c r="FAU46" s="5"/>
      <c r="FAV46" s="5"/>
      <c r="FAW46" s="5"/>
      <c r="FAX46" s="5"/>
      <c r="FAY46" s="5"/>
      <c r="FAZ46" s="5"/>
      <c r="FBA46" s="5"/>
      <c r="FBB46" s="5"/>
      <c r="FBC46" s="5"/>
      <c r="FBD46" s="5"/>
      <c r="FBE46" s="5"/>
      <c r="FBF46" s="5"/>
      <c r="FBG46" s="5"/>
      <c r="FBH46" s="5"/>
      <c r="FBI46" s="5"/>
      <c r="FBJ46" s="5"/>
      <c r="FBK46" s="5"/>
      <c r="FBL46" s="5"/>
      <c r="FBM46" s="5"/>
      <c r="FBN46" s="5"/>
      <c r="FBO46" s="5"/>
      <c r="FBP46" s="5"/>
      <c r="FBQ46" s="5"/>
      <c r="FBR46" s="5"/>
      <c r="FBS46" s="5"/>
      <c r="FBT46" s="5"/>
      <c r="FBU46" s="5"/>
      <c r="FBV46" s="5"/>
      <c r="FBW46" s="5"/>
      <c r="FBX46" s="5"/>
      <c r="FBY46" s="5"/>
      <c r="FBZ46" s="5"/>
      <c r="FCA46" s="5"/>
      <c r="FCB46" s="5"/>
      <c r="FCC46" s="5"/>
      <c r="FCD46" s="5"/>
      <c r="FCE46" s="5"/>
      <c r="FCF46" s="5"/>
      <c r="FCG46" s="5"/>
      <c r="FCH46" s="5"/>
      <c r="FCI46" s="5"/>
      <c r="FCJ46" s="5"/>
      <c r="FCK46" s="5"/>
      <c r="FCL46" s="5"/>
      <c r="FCM46" s="5"/>
      <c r="FCN46" s="5"/>
      <c r="FCO46" s="5"/>
      <c r="FCP46" s="5"/>
      <c r="FCQ46" s="5"/>
      <c r="FCR46" s="5"/>
      <c r="FCS46" s="5"/>
      <c r="FCT46" s="5"/>
      <c r="FCU46" s="5"/>
      <c r="FCV46" s="5"/>
      <c r="FCW46" s="5"/>
      <c r="FCX46" s="5"/>
      <c r="FCY46" s="5"/>
      <c r="FCZ46" s="5"/>
      <c r="FDA46" s="5"/>
      <c r="FDB46" s="5"/>
      <c r="FDC46" s="5"/>
      <c r="FDD46" s="5"/>
      <c r="FDE46" s="5"/>
      <c r="FDF46" s="5"/>
      <c r="FDG46" s="5"/>
      <c r="FDH46" s="5"/>
      <c r="FDI46" s="5"/>
      <c r="FDJ46" s="5"/>
      <c r="FDK46" s="5"/>
      <c r="FDL46" s="5"/>
      <c r="FDM46" s="5"/>
      <c r="FDN46" s="5"/>
      <c r="FDO46" s="5"/>
      <c r="FDP46" s="5"/>
      <c r="FDQ46" s="5"/>
      <c r="FDR46" s="5"/>
      <c r="FDS46" s="5"/>
      <c r="FDT46" s="5"/>
      <c r="FDU46" s="5"/>
      <c r="FDV46" s="5"/>
      <c r="FDW46" s="5"/>
      <c r="FDX46" s="5"/>
      <c r="FDY46" s="5"/>
      <c r="FDZ46" s="5"/>
      <c r="FEA46" s="5"/>
      <c r="FEB46" s="5"/>
      <c r="FEC46" s="5"/>
      <c r="FED46" s="5"/>
      <c r="FEE46" s="5"/>
      <c r="FEF46" s="5"/>
      <c r="FEG46" s="5"/>
      <c r="FEH46" s="5"/>
      <c r="FEI46" s="5"/>
      <c r="FEJ46" s="5"/>
      <c r="FEK46" s="5"/>
      <c r="FEL46" s="5"/>
      <c r="FEM46" s="5"/>
      <c r="FEN46" s="5"/>
      <c r="FEO46" s="5"/>
      <c r="FEP46" s="5"/>
      <c r="FEQ46" s="5"/>
      <c r="FER46" s="5"/>
      <c r="FES46" s="5"/>
      <c r="FET46" s="5"/>
      <c r="FEU46" s="5"/>
      <c r="FEV46" s="5"/>
      <c r="FEW46" s="5"/>
      <c r="FEX46" s="5"/>
      <c r="FEY46" s="5"/>
      <c r="FEZ46" s="5"/>
      <c r="FFA46" s="5"/>
      <c r="FFB46" s="5"/>
      <c r="FFC46" s="5"/>
      <c r="FFD46" s="5"/>
      <c r="FFE46" s="5"/>
      <c r="FFF46" s="5"/>
      <c r="FFG46" s="5"/>
      <c r="FFH46" s="5"/>
      <c r="FFI46" s="5"/>
      <c r="FFJ46" s="5"/>
      <c r="FFK46" s="5"/>
      <c r="FFL46" s="5"/>
      <c r="FFM46" s="5"/>
      <c r="FFN46" s="5"/>
      <c r="FFO46" s="5"/>
      <c r="FFP46" s="5"/>
      <c r="FFQ46" s="5"/>
      <c r="FFR46" s="5"/>
      <c r="FFS46" s="5"/>
      <c r="FFT46" s="5"/>
      <c r="FFU46" s="5"/>
      <c r="FFV46" s="5"/>
      <c r="FFW46" s="5"/>
      <c r="FFX46" s="5"/>
      <c r="FFY46" s="5"/>
      <c r="FFZ46" s="5"/>
      <c r="FGA46" s="5"/>
      <c r="FGB46" s="5"/>
      <c r="FGC46" s="5"/>
      <c r="FGD46" s="5"/>
      <c r="FGE46" s="5"/>
      <c r="FGF46" s="5"/>
      <c r="FGG46" s="5"/>
      <c r="FGH46" s="5"/>
      <c r="FGI46" s="5"/>
      <c r="FGJ46" s="5"/>
      <c r="FGK46" s="5"/>
      <c r="FGL46" s="5"/>
      <c r="FGM46" s="5"/>
      <c r="FGN46" s="5"/>
      <c r="FGO46" s="5"/>
      <c r="FGP46" s="5"/>
      <c r="FGQ46" s="5"/>
      <c r="FGR46" s="5"/>
      <c r="FGS46" s="5"/>
      <c r="FGT46" s="5"/>
      <c r="FGU46" s="5"/>
      <c r="FGV46" s="5"/>
      <c r="FGW46" s="5"/>
      <c r="FGX46" s="5"/>
      <c r="FGY46" s="5"/>
      <c r="FGZ46" s="5"/>
      <c r="FHA46" s="5"/>
      <c r="FHB46" s="5"/>
      <c r="FHC46" s="5"/>
      <c r="FHD46" s="5"/>
      <c r="FHE46" s="5"/>
      <c r="FHF46" s="5"/>
      <c r="FHG46" s="5"/>
      <c r="FHH46" s="5"/>
      <c r="FHI46" s="5"/>
      <c r="FHJ46" s="5"/>
      <c r="FHK46" s="5"/>
      <c r="FHL46" s="5"/>
      <c r="FHM46" s="5"/>
      <c r="FHN46" s="5"/>
      <c r="FHO46" s="5"/>
      <c r="FHP46" s="5"/>
      <c r="FHQ46" s="5"/>
      <c r="FHR46" s="5"/>
      <c r="FHS46" s="5"/>
      <c r="FHT46" s="5"/>
      <c r="FHU46" s="5"/>
      <c r="FHV46" s="5"/>
      <c r="FHW46" s="5"/>
      <c r="FHX46" s="5"/>
      <c r="FHY46" s="5"/>
      <c r="FHZ46" s="5"/>
      <c r="FIA46" s="5"/>
      <c r="FIB46" s="5"/>
      <c r="FIC46" s="5"/>
      <c r="FID46" s="5"/>
      <c r="FIE46" s="5"/>
      <c r="FIF46" s="5"/>
      <c r="FIG46" s="5"/>
      <c r="FIH46" s="5"/>
      <c r="FII46" s="5"/>
      <c r="FIJ46" s="5"/>
      <c r="FIK46" s="5"/>
      <c r="FIL46" s="5"/>
      <c r="FIM46" s="5"/>
      <c r="FIN46" s="5"/>
      <c r="FIO46" s="5"/>
      <c r="FIP46" s="5"/>
      <c r="FIQ46" s="5"/>
      <c r="FIR46" s="5"/>
      <c r="FIS46" s="5"/>
      <c r="FIT46" s="5"/>
      <c r="FIU46" s="5"/>
      <c r="FIV46" s="5"/>
      <c r="FIW46" s="5"/>
      <c r="FIX46" s="5"/>
      <c r="FIY46" s="5"/>
      <c r="FIZ46" s="5"/>
      <c r="FJA46" s="5"/>
      <c r="FJB46" s="5"/>
      <c r="FJC46" s="5"/>
      <c r="FJD46" s="5"/>
      <c r="FJE46" s="5"/>
      <c r="FJF46" s="5"/>
      <c r="FJG46" s="5"/>
      <c r="FJH46" s="5"/>
      <c r="FJI46" s="5"/>
      <c r="FJJ46" s="5"/>
      <c r="FJK46" s="5"/>
      <c r="FJL46" s="5"/>
      <c r="FJM46" s="5"/>
      <c r="FJN46" s="5"/>
      <c r="FJO46" s="5"/>
      <c r="FJP46" s="5"/>
      <c r="FJQ46" s="5"/>
      <c r="FJR46" s="5"/>
      <c r="FJS46" s="5"/>
      <c r="FJT46" s="5"/>
      <c r="FJU46" s="5"/>
      <c r="FJV46" s="5"/>
      <c r="FJW46" s="5"/>
      <c r="FJX46" s="5"/>
      <c r="FJY46" s="5"/>
      <c r="FJZ46" s="5"/>
      <c r="FKA46" s="5"/>
      <c r="FKB46" s="5"/>
      <c r="FKC46" s="5"/>
      <c r="FKD46" s="5"/>
      <c r="FKE46" s="5"/>
      <c r="FKF46" s="5"/>
      <c r="FKG46" s="5"/>
      <c r="FKH46" s="5"/>
      <c r="FKI46" s="5"/>
      <c r="FKJ46" s="5"/>
      <c r="FKK46" s="5"/>
      <c r="FKL46" s="5"/>
      <c r="FKM46" s="5"/>
      <c r="FKN46" s="5"/>
      <c r="FKO46" s="5"/>
      <c r="FKP46" s="5"/>
      <c r="FKQ46" s="5"/>
      <c r="FKR46" s="5"/>
      <c r="FKS46" s="5"/>
      <c r="FKT46" s="5"/>
      <c r="FKU46" s="5"/>
      <c r="FKV46" s="5"/>
      <c r="FKW46" s="5"/>
      <c r="FKX46" s="5"/>
      <c r="FKY46" s="5"/>
      <c r="FKZ46" s="5"/>
      <c r="FLA46" s="5"/>
      <c r="FLB46" s="5"/>
      <c r="FLC46" s="5"/>
      <c r="FLD46" s="5"/>
      <c r="FLE46" s="5"/>
      <c r="FLF46" s="5"/>
      <c r="FLG46" s="5"/>
      <c r="FLH46" s="5"/>
      <c r="FLI46" s="5"/>
      <c r="FLJ46" s="5"/>
      <c r="FLK46" s="5"/>
      <c r="FLL46" s="5"/>
      <c r="FLM46" s="5"/>
      <c r="FLN46" s="5"/>
      <c r="FLO46" s="5"/>
      <c r="FLP46" s="5"/>
      <c r="FLQ46" s="5"/>
      <c r="FLR46" s="5"/>
      <c r="FLS46" s="5"/>
      <c r="FLT46" s="5"/>
      <c r="FLU46" s="5"/>
      <c r="FLV46" s="5"/>
      <c r="FLW46" s="5"/>
      <c r="FLX46" s="5"/>
      <c r="FLY46" s="5"/>
      <c r="FLZ46" s="5"/>
      <c r="FMA46" s="5"/>
      <c r="FMB46" s="5"/>
      <c r="FMC46" s="5"/>
      <c r="FMD46" s="5"/>
      <c r="FME46" s="5"/>
      <c r="FMF46" s="5"/>
      <c r="FMG46" s="5"/>
      <c r="FMH46" s="5"/>
      <c r="FMI46" s="5"/>
      <c r="FMJ46" s="5"/>
      <c r="FMK46" s="5"/>
      <c r="FML46" s="5"/>
      <c r="FMM46" s="5"/>
      <c r="FMN46" s="5"/>
      <c r="FMO46" s="5"/>
      <c r="FMP46" s="5"/>
      <c r="FMQ46" s="5"/>
      <c r="FMR46" s="5"/>
      <c r="FMS46" s="5"/>
      <c r="FMT46" s="5"/>
      <c r="FMU46" s="5"/>
      <c r="FMV46" s="5"/>
      <c r="FMW46" s="5"/>
      <c r="FMX46" s="5"/>
      <c r="FMY46" s="5"/>
      <c r="FMZ46" s="5"/>
      <c r="FNA46" s="5"/>
      <c r="FNB46" s="5"/>
      <c r="FNC46" s="5"/>
      <c r="FND46" s="5"/>
      <c r="FNE46" s="5"/>
      <c r="FNF46" s="5"/>
      <c r="FNG46" s="5"/>
      <c r="FNH46" s="5"/>
      <c r="FNI46" s="5"/>
      <c r="FNJ46" s="5"/>
      <c r="FNK46" s="5"/>
      <c r="FNL46" s="5"/>
      <c r="FNM46" s="5"/>
      <c r="FNN46" s="5"/>
      <c r="FNO46" s="5"/>
      <c r="FNP46" s="5"/>
      <c r="FNQ46" s="5"/>
      <c r="FNR46" s="5"/>
      <c r="FNS46" s="5"/>
      <c r="FNT46" s="5"/>
      <c r="FNU46" s="5"/>
      <c r="FNV46" s="5"/>
      <c r="FNW46" s="5"/>
      <c r="FNX46" s="5"/>
      <c r="FNY46" s="5"/>
      <c r="FNZ46" s="5"/>
      <c r="FOA46" s="5"/>
      <c r="FOB46" s="5"/>
      <c r="FOC46" s="5"/>
      <c r="FOD46" s="5"/>
      <c r="FOE46" s="5"/>
      <c r="FOF46" s="5"/>
      <c r="FOG46" s="5"/>
      <c r="FOH46" s="5"/>
      <c r="FOI46" s="5"/>
      <c r="FOJ46" s="5"/>
      <c r="FOK46" s="5"/>
      <c r="FOL46" s="5"/>
      <c r="FOM46" s="5"/>
      <c r="FON46" s="5"/>
      <c r="FOO46" s="5"/>
      <c r="FOP46" s="5"/>
      <c r="FOQ46" s="5"/>
      <c r="FOR46" s="5"/>
      <c r="FOS46" s="5"/>
      <c r="FOT46" s="5"/>
      <c r="FOU46" s="5"/>
      <c r="FOV46" s="5"/>
      <c r="FOW46" s="5"/>
      <c r="FOX46" s="5"/>
      <c r="FOY46" s="5"/>
      <c r="FOZ46" s="5"/>
      <c r="FPA46" s="5"/>
      <c r="FPB46" s="5"/>
      <c r="FPC46" s="5"/>
      <c r="FPD46" s="5"/>
      <c r="FPE46" s="5"/>
      <c r="FPF46" s="5"/>
      <c r="FPG46" s="5"/>
      <c r="FPH46" s="5"/>
      <c r="FPI46" s="5"/>
      <c r="FPJ46" s="5"/>
      <c r="FPK46" s="5"/>
      <c r="FPL46" s="5"/>
      <c r="FPM46" s="5"/>
      <c r="FPN46" s="5"/>
      <c r="FPO46" s="5"/>
      <c r="FPP46" s="5"/>
      <c r="FPQ46" s="5"/>
      <c r="FPR46" s="5"/>
      <c r="FPS46" s="5"/>
      <c r="FPT46" s="5"/>
      <c r="FPU46" s="5"/>
      <c r="FPV46" s="5"/>
      <c r="FPW46" s="5"/>
      <c r="FPX46" s="5"/>
      <c r="FPY46" s="5"/>
      <c r="FPZ46" s="5"/>
      <c r="FQA46" s="5"/>
      <c r="FQB46" s="5"/>
      <c r="FQC46" s="5"/>
      <c r="FQD46" s="5"/>
      <c r="FQE46" s="5"/>
      <c r="FQF46" s="5"/>
      <c r="FQG46" s="5"/>
      <c r="FQH46" s="5"/>
      <c r="FQI46" s="5"/>
      <c r="FQJ46" s="5"/>
      <c r="FQK46" s="5"/>
      <c r="FQL46" s="5"/>
      <c r="FQM46" s="5"/>
      <c r="FQN46" s="5"/>
      <c r="FQO46" s="5"/>
      <c r="FQP46" s="5"/>
      <c r="FQQ46" s="5"/>
      <c r="FQR46" s="5"/>
      <c r="FQS46" s="5"/>
      <c r="FQT46" s="5"/>
      <c r="FQU46" s="5"/>
      <c r="FQV46" s="5"/>
      <c r="FQW46" s="5"/>
      <c r="FQX46" s="5"/>
      <c r="FQY46" s="5"/>
      <c r="FQZ46" s="5"/>
      <c r="FRA46" s="5"/>
      <c r="FRB46" s="5"/>
      <c r="FRC46" s="5"/>
      <c r="FRD46" s="5"/>
      <c r="FRE46" s="5"/>
      <c r="FRF46" s="5"/>
      <c r="FRG46" s="5"/>
      <c r="FRH46" s="5"/>
      <c r="FRI46" s="5"/>
      <c r="FRJ46" s="5"/>
      <c r="FRK46" s="5"/>
      <c r="FRL46" s="5"/>
      <c r="FRM46" s="5"/>
      <c r="FRN46" s="5"/>
      <c r="FRO46" s="5"/>
      <c r="FRP46" s="5"/>
      <c r="FRQ46" s="5"/>
      <c r="FRR46" s="5"/>
      <c r="FRS46" s="5"/>
      <c r="FRT46" s="5"/>
      <c r="FRU46" s="5"/>
      <c r="FRV46" s="5"/>
      <c r="FRW46" s="5"/>
      <c r="FRX46" s="5"/>
      <c r="FRY46" s="5"/>
      <c r="FRZ46" s="5"/>
      <c r="FSA46" s="5"/>
      <c r="FSB46" s="5"/>
      <c r="FSC46" s="5"/>
      <c r="FSD46" s="5"/>
      <c r="FSE46" s="5"/>
      <c r="FSF46" s="5"/>
      <c r="FSG46" s="5"/>
      <c r="FSH46" s="5"/>
      <c r="FSI46" s="5"/>
      <c r="FSJ46" s="5"/>
      <c r="FSK46" s="5"/>
      <c r="FSL46" s="5"/>
      <c r="FSM46" s="5"/>
      <c r="FSN46" s="5"/>
      <c r="FSO46" s="5"/>
      <c r="FSP46" s="5"/>
      <c r="FSQ46" s="5"/>
      <c r="FSR46" s="5"/>
      <c r="FSS46" s="5"/>
      <c r="FST46" s="5"/>
      <c r="FSU46" s="5"/>
      <c r="FSV46" s="5"/>
      <c r="FSW46" s="5"/>
      <c r="FSX46" s="5"/>
      <c r="FSY46" s="5"/>
      <c r="FSZ46" s="5"/>
      <c r="FTA46" s="5"/>
      <c r="FTB46" s="5"/>
      <c r="FTC46" s="5"/>
      <c r="FTD46" s="5"/>
      <c r="FTE46" s="5"/>
      <c r="FTF46" s="5"/>
      <c r="FTG46" s="5"/>
      <c r="FTH46" s="5"/>
      <c r="FTI46" s="5"/>
      <c r="FTJ46" s="5"/>
      <c r="FTK46" s="5"/>
      <c r="FTL46" s="5"/>
      <c r="FTM46" s="5"/>
      <c r="FTN46" s="5"/>
      <c r="FTO46" s="5"/>
      <c r="FTP46" s="5"/>
      <c r="FTQ46" s="5"/>
      <c r="FTR46" s="5"/>
      <c r="FTS46" s="5"/>
      <c r="FTT46" s="5"/>
      <c r="FTU46" s="5"/>
      <c r="FTV46" s="5"/>
      <c r="FTW46" s="5"/>
      <c r="FTX46" s="5"/>
      <c r="FTY46" s="5"/>
      <c r="FTZ46" s="5"/>
      <c r="FUA46" s="5"/>
      <c r="FUB46" s="5"/>
      <c r="FUC46" s="5"/>
      <c r="FUD46" s="5"/>
      <c r="FUE46" s="5"/>
      <c r="FUF46" s="5"/>
      <c r="FUG46" s="5"/>
      <c r="FUH46" s="5"/>
      <c r="FUI46" s="5"/>
      <c r="FUJ46" s="5"/>
      <c r="FUK46" s="5"/>
      <c r="FUL46" s="5"/>
      <c r="FUM46" s="5"/>
      <c r="FUN46" s="5"/>
      <c r="FUO46" s="5"/>
      <c r="FUP46" s="5"/>
      <c r="FUQ46" s="5"/>
      <c r="FUR46" s="5"/>
      <c r="FUS46" s="5"/>
      <c r="FUT46" s="5"/>
      <c r="FUU46" s="5"/>
      <c r="FUV46" s="5"/>
      <c r="FUW46" s="5"/>
      <c r="FUX46" s="5"/>
      <c r="FUY46" s="5"/>
      <c r="FUZ46" s="5"/>
      <c r="FVA46" s="5"/>
      <c r="FVB46" s="5"/>
      <c r="FVC46" s="5"/>
      <c r="FVD46" s="5"/>
      <c r="FVE46" s="5"/>
      <c r="FVF46" s="5"/>
      <c r="FVG46" s="5"/>
      <c r="FVH46" s="5"/>
      <c r="FVI46" s="5"/>
      <c r="FVJ46" s="5"/>
      <c r="FVK46" s="5"/>
      <c r="FVL46" s="5"/>
      <c r="FVM46" s="5"/>
      <c r="FVN46" s="5"/>
      <c r="FVO46" s="5"/>
      <c r="FVP46" s="5"/>
      <c r="FVQ46" s="5"/>
      <c r="FVR46" s="5"/>
      <c r="FVS46" s="5"/>
      <c r="FVT46" s="5"/>
      <c r="FVU46" s="5"/>
      <c r="FVV46" s="5"/>
      <c r="FVW46" s="5"/>
      <c r="FVX46" s="5"/>
      <c r="FVY46" s="5"/>
      <c r="FVZ46" s="5"/>
      <c r="FWA46" s="5"/>
      <c r="FWB46" s="5"/>
      <c r="FWC46" s="5"/>
      <c r="FWD46" s="5"/>
      <c r="FWE46" s="5"/>
      <c r="FWF46" s="5"/>
      <c r="FWG46" s="5"/>
      <c r="FWH46" s="5"/>
      <c r="FWI46" s="5"/>
      <c r="FWJ46" s="5"/>
      <c r="FWK46" s="5"/>
      <c r="FWL46" s="5"/>
      <c r="FWM46" s="5"/>
      <c r="FWN46" s="5"/>
      <c r="FWO46" s="5"/>
      <c r="FWP46" s="5"/>
      <c r="FWQ46" s="5"/>
      <c r="FWR46" s="5"/>
      <c r="FWS46" s="5"/>
      <c r="FWT46" s="5"/>
      <c r="FWU46" s="5"/>
      <c r="FWV46" s="5"/>
      <c r="FWW46" s="5"/>
      <c r="FWX46" s="5"/>
      <c r="FWY46" s="5"/>
      <c r="FWZ46" s="5"/>
      <c r="FXA46" s="5"/>
      <c r="FXB46" s="5"/>
      <c r="FXC46" s="5"/>
      <c r="FXD46" s="5"/>
      <c r="FXE46" s="5"/>
      <c r="FXF46" s="5"/>
      <c r="FXG46" s="5"/>
      <c r="FXH46" s="5"/>
      <c r="FXI46" s="5"/>
      <c r="FXJ46" s="5"/>
      <c r="FXK46" s="5"/>
      <c r="FXL46" s="5"/>
      <c r="FXM46" s="5"/>
      <c r="FXN46" s="5"/>
      <c r="FXO46" s="5"/>
      <c r="FXP46" s="5"/>
      <c r="FXQ46" s="5"/>
      <c r="FXR46" s="5"/>
      <c r="FXS46" s="5"/>
      <c r="FXT46" s="5"/>
      <c r="FXU46" s="5"/>
      <c r="FXV46" s="5"/>
      <c r="FXW46" s="5"/>
      <c r="FXX46" s="5"/>
      <c r="FXY46" s="5"/>
      <c r="FXZ46" s="5"/>
      <c r="FYA46" s="5"/>
      <c r="FYB46" s="5"/>
      <c r="FYC46" s="5"/>
      <c r="FYD46" s="5"/>
      <c r="FYE46" s="5"/>
      <c r="FYF46" s="5"/>
      <c r="FYG46" s="5"/>
      <c r="FYH46" s="5"/>
      <c r="FYI46" s="5"/>
      <c r="FYJ46" s="5"/>
      <c r="FYK46" s="5"/>
      <c r="FYL46" s="5"/>
      <c r="FYM46" s="5"/>
      <c r="FYN46" s="5"/>
      <c r="FYO46" s="5"/>
      <c r="FYP46" s="5"/>
      <c r="FYQ46" s="5"/>
      <c r="FYR46" s="5"/>
      <c r="FYS46" s="5"/>
      <c r="FYT46" s="5"/>
      <c r="FYU46" s="5"/>
      <c r="FYV46" s="5"/>
      <c r="FYW46" s="5"/>
      <c r="FYX46" s="5"/>
      <c r="FYY46" s="5"/>
      <c r="FYZ46" s="5"/>
      <c r="FZA46" s="5"/>
      <c r="FZB46" s="5"/>
      <c r="FZC46" s="5"/>
      <c r="FZD46" s="5"/>
      <c r="FZE46" s="5"/>
      <c r="FZF46" s="5"/>
      <c r="FZG46" s="5"/>
      <c r="FZH46" s="5"/>
      <c r="FZI46" s="5"/>
      <c r="FZJ46" s="5"/>
      <c r="FZK46" s="5"/>
      <c r="FZL46" s="5"/>
      <c r="FZM46" s="5"/>
      <c r="FZN46" s="5"/>
      <c r="FZO46" s="5"/>
      <c r="FZP46" s="5"/>
      <c r="FZQ46" s="5"/>
      <c r="FZR46" s="5"/>
      <c r="FZS46" s="5"/>
      <c r="FZT46" s="5"/>
      <c r="FZU46" s="5"/>
      <c r="FZV46" s="5"/>
      <c r="FZW46" s="5"/>
      <c r="FZX46" s="5"/>
      <c r="FZY46" s="5"/>
      <c r="FZZ46" s="5"/>
      <c r="GAA46" s="5"/>
      <c r="GAB46" s="5"/>
      <c r="GAC46" s="5"/>
      <c r="GAD46" s="5"/>
      <c r="GAE46" s="5"/>
      <c r="GAF46" s="5"/>
      <c r="GAG46" s="5"/>
      <c r="GAH46" s="5"/>
      <c r="GAI46" s="5"/>
      <c r="GAJ46" s="5"/>
      <c r="GAK46" s="5"/>
      <c r="GAL46" s="5"/>
      <c r="GAM46" s="5"/>
      <c r="GAN46" s="5"/>
      <c r="GAO46" s="5"/>
      <c r="GAP46" s="5"/>
      <c r="GAQ46" s="5"/>
      <c r="GAR46" s="5"/>
      <c r="GAS46" s="5"/>
      <c r="GAT46" s="5"/>
      <c r="GAU46" s="5"/>
      <c r="GAV46" s="5"/>
      <c r="GAW46" s="5"/>
      <c r="GAX46" s="5"/>
      <c r="GAY46" s="5"/>
      <c r="GAZ46" s="5"/>
      <c r="GBA46" s="5"/>
      <c r="GBB46" s="5"/>
      <c r="GBC46" s="5"/>
      <c r="GBD46" s="5"/>
      <c r="GBE46" s="5"/>
      <c r="GBF46" s="5"/>
      <c r="GBG46" s="5"/>
      <c r="GBH46" s="5"/>
      <c r="GBI46" s="5"/>
      <c r="GBJ46" s="5"/>
      <c r="GBK46" s="5"/>
      <c r="GBL46" s="5"/>
      <c r="GBM46" s="5"/>
      <c r="GBN46" s="5"/>
      <c r="GBO46" s="5"/>
      <c r="GBP46" s="5"/>
      <c r="GBQ46" s="5"/>
      <c r="GBR46" s="5"/>
      <c r="GBS46" s="5"/>
      <c r="GBT46" s="5"/>
      <c r="GBU46" s="5"/>
      <c r="GBV46" s="5"/>
      <c r="GBW46" s="5"/>
      <c r="GBX46" s="5"/>
      <c r="GBY46" s="5"/>
      <c r="GBZ46" s="5"/>
      <c r="GCA46" s="5"/>
      <c r="GCB46" s="5"/>
      <c r="GCC46" s="5"/>
      <c r="GCD46" s="5"/>
      <c r="GCE46" s="5"/>
      <c r="GCF46" s="5"/>
      <c r="GCG46" s="5"/>
      <c r="GCH46" s="5"/>
      <c r="GCI46" s="5"/>
      <c r="GCJ46" s="5"/>
      <c r="GCK46" s="5"/>
      <c r="GCL46" s="5"/>
      <c r="GCM46" s="5"/>
      <c r="GCN46" s="5"/>
      <c r="GCO46" s="5"/>
      <c r="GCP46" s="5"/>
      <c r="GCQ46" s="5"/>
      <c r="GCR46" s="5"/>
      <c r="GCS46" s="5"/>
      <c r="GCT46" s="5"/>
      <c r="GCU46" s="5"/>
      <c r="GCV46" s="5"/>
      <c r="GCW46" s="5"/>
      <c r="GCX46" s="5"/>
      <c r="GCY46" s="5"/>
      <c r="GCZ46" s="5"/>
      <c r="GDA46" s="5"/>
      <c r="GDB46" s="5"/>
      <c r="GDC46" s="5"/>
      <c r="GDD46" s="5"/>
      <c r="GDE46" s="5"/>
      <c r="GDF46" s="5"/>
      <c r="GDG46" s="5"/>
      <c r="GDH46" s="5"/>
      <c r="GDI46" s="5"/>
      <c r="GDJ46" s="5"/>
      <c r="GDK46" s="5"/>
      <c r="GDL46" s="5"/>
      <c r="GDM46" s="5"/>
      <c r="GDN46" s="5"/>
      <c r="GDO46" s="5"/>
      <c r="GDP46" s="5"/>
      <c r="GDQ46" s="5"/>
      <c r="GDR46" s="5"/>
      <c r="GDS46" s="5"/>
      <c r="GDT46" s="5"/>
      <c r="GDU46" s="5"/>
      <c r="GDV46" s="5"/>
      <c r="GDW46" s="5"/>
      <c r="GDX46" s="5"/>
      <c r="GDY46" s="5"/>
      <c r="GDZ46" s="5"/>
      <c r="GEA46" s="5"/>
      <c r="GEB46" s="5"/>
      <c r="GEC46" s="5"/>
      <c r="GED46" s="5"/>
      <c r="GEE46" s="5"/>
      <c r="GEF46" s="5"/>
      <c r="GEG46" s="5"/>
      <c r="GEH46" s="5"/>
      <c r="GEI46" s="5"/>
      <c r="GEJ46" s="5"/>
      <c r="GEK46" s="5"/>
      <c r="GEL46" s="5"/>
      <c r="GEM46" s="5"/>
      <c r="GEN46" s="5"/>
      <c r="GEO46" s="5"/>
      <c r="GEP46" s="5"/>
      <c r="GEQ46" s="5"/>
      <c r="GER46" s="5"/>
      <c r="GES46" s="5"/>
      <c r="GET46" s="5"/>
      <c r="GEU46" s="5"/>
      <c r="GEV46" s="5"/>
      <c r="GEW46" s="5"/>
      <c r="GEX46" s="5"/>
      <c r="GEY46" s="5"/>
      <c r="GEZ46" s="5"/>
      <c r="GFA46" s="5"/>
      <c r="GFB46" s="5"/>
      <c r="GFC46" s="5"/>
      <c r="GFD46" s="5"/>
      <c r="GFE46" s="5"/>
      <c r="GFF46" s="5"/>
      <c r="GFG46" s="5"/>
      <c r="GFH46" s="5"/>
      <c r="GFI46" s="5"/>
      <c r="GFJ46" s="5"/>
      <c r="GFK46" s="5"/>
      <c r="GFL46" s="5"/>
      <c r="GFM46" s="5"/>
      <c r="GFN46" s="5"/>
      <c r="GFO46" s="5"/>
      <c r="GFP46" s="5"/>
      <c r="GFQ46" s="5"/>
      <c r="GFR46" s="5"/>
      <c r="GFS46" s="5"/>
      <c r="GFT46" s="5"/>
      <c r="GFU46" s="5"/>
      <c r="GFV46" s="5"/>
      <c r="GFW46" s="5"/>
      <c r="GFX46" s="5"/>
      <c r="GFY46" s="5"/>
      <c r="GFZ46" s="5"/>
      <c r="GGA46" s="5"/>
      <c r="GGB46" s="5"/>
      <c r="GGC46" s="5"/>
      <c r="GGD46" s="5"/>
      <c r="GGE46" s="5"/>
      <c r="GGF46" s="5"/>
      <c r="GGG46" s="5"/>
      <c r="GGH46" s="5"/>
      <c r="GGI46" s="5"/>
      <c r="GGJ46" s="5"/>
      <c r="GGK46" s="5"/>
      <c r="GGL46" s="5"/>
      <c r="GGM46" s="5"/>
      <c r="GGN46" s="5"/>
      <c r="GGO46" s="5"/>
      <c r="GGP46" s="5"/>
      <c r="GGQ46" s="5"/>
      <c r="GGR46" s="5"/>
      <c r="GGS46" s="5"/>
      <c r="GGT46" s="5"/>
      <c r="GGU46" s="5"/>
      <c r="GGV46" s="5"/>
      <c r="GGW46" s="5"/>
      <c r="GGX46" s="5"/>
      <c r="GGY46" s="5"/>
      <c r="GGZ46" s="5"/>
      <c r="GHA46" s="5"/>
      <c r="GHB46" s="5"/>
      <c r="GHC46" s="5"/>
      <c r="GHD46" s="5"/>
      <c r="GHE46" s="5"/>
      <c r="GHF46" s="5"/>
      <c r="GHG46" s="5"/>
      <c r="GHH46" s="5"/>
      <c r="GHI46" s="5"/>
      <c r="GHJ46" s="5"/>
      <c r="GHK46" s="5"/>
      <c r="GHL46" s="5"/>
      <c r="GHM46" s="5"/>
      <c r="GHN46" s="5"/>
      <c r="GHO46" s="5"/>
      <c r="GHP46" s="5"/>
      <c r="GHQ46" s="5"/>
      <c r="GHR46" s="5"/>
      <c r="GHS46" s="5"/>
      <c r="GHT46" s="5"/>
      <c r="GHU46" s="5"/>
      <c r="GHV46" s="5"/>
      <c r="GHW46" s="5"/>
      <c r="GHX46" s="5"/>
      <c r="GHY46" s="5"/>
      <c r="GHZ46" s="5"/>
      <c r="GIA46" s="5"/>
      <c r="GIB46" s="5"/>
      <c r="GIC46" s="5"/>
      <c r="GID46" s="5"/>
      <c r="GIE46" s="5"/>
      <c r="GIF46" s="5"/>
      <c r="GIG46" s="5"/>
      <c r="GIH46" s="5"/>
      <c r="GII46" s="5"/>
      <c r="GIJ46" s="5"/>
      <c r="GIK46" s="5"/>
      <c r="GIL46" s="5"/>
      <c r="GIM46" s="5"/>
      <c r="GIN46" s="5"/>
      <c r="GIO46" s="5"/>
      <c r="GIP46" s="5"/>
      <c r="GIQ46" s="5"/>
      <c r="GIR46" s="5"/>
      <c r="GIS46" s="5"/>
      <c r="GIT46" s="5"/>
      <c r="GIU46" s="5"/>
      <c r="GIV46" s="5"/>
      <c r="GIW46" s="5"/>
      <c r="GIX46" s="5"/>
      <c r="GIY46" s="5"/>
      <c r="GIZ46" s="5"/>
      <c r="GJA46" s="5"/>
      <c r="GJB46" s="5"/>
      <c r="GJC46" s="5"/>
      <c r="GJD46" s="5"/>
      <c r="GJE46" s="5"/>
      <c r="GJF46" s="5"/>
      <c r="GJG46" s="5"/>
      <c r="GJH46" s="5"/>
      <c r="GJI46" s="5"/>
      <c r="GJJ46" s="5"/>
      <c r="GJK46" s="5"/>
      <c r="GJL46" s="5"/>
      <c r="GJM46" s="5"/>
      <c r="GJN46" s="5"/>
      <c r="GJO46" s="5"/>
      <c r="GJP46" s="5"/>
      <c r="GJQ46" s="5"/>
      <c r="GJR46" s="5"/>
      <c r="GJS46" s="5"/>
      <c r="GJT46" s="5"/>
      <c r="GJU46" s="5"/>
      <c r="GJV46" s="5"/>
      <c r="GJW46" s="5"/>
      <c r="GJX46" s="5"/>
      <c r="GJY46" s="5"/>
      <c r="GJZ46" s="5"/>
      <c r="GKA46" s="5"/>
      <c r="GKB46" s="5"/>
      <c r="GKC46" s="5"/>
      <c r="GKD46" s="5"/>
      <c r="GKE46" s="5"/>
      <c r="GKF46" s="5"/>
      <c r="GKG46" s="5"/>
      <c r="GKH46" s="5"/>
      <c r="GKI46" s="5"/>
      <c r="GKJ46" s="5"/>
      <c r="GKK46" s="5"/>
      <c r="GKL46" s="5"/>
      <c r="GKM46" s="5"/>
      <c r="GKN46" s="5"/>
      <c r="GKO46" s="5"/>
      <c r="GKP46" s="5"/>
      <c r="GKQ46" s="5"/>
      <c r="GKR46" s="5"/>
      <c r="GKS46" s="5"/>
      <c r="GKT46" s="5"/>
      <c r="GKU46" s="5"/>
      <c r="GKV46" s="5"/>
      <c r="GKW46" s="5"/>
      <c r="GKX46" s="5"/>
      <c r="GKY46" s="5"/>
      <c r="GKZ46" s="5"/>
      <c r="GLA46" s="5"/>
      <c r="GLB46" s="5"/>
      <c r="GLC46" s="5"/>
      <c r="GLD46" s="5"/>
      <c r="GLE46" s="5"/>
      <c r="GLF46" s="5"/>
      <c r="GLG46" s="5"/>
      <c r="GLH46" s="5"/>
      <c r="GLI46" s="5"/>
      <c r="GLJ46" s="5"/>
      <c r="GLK46" s="5"/>
      <c r="GLL46" s="5"/>
      <c r="GLM46" s="5"/>
      <c r="GLN46" s="5"/>
      <c r="GLO46" s="5"/>
      <c r="GLP46" s="5"/>
      <c r="GLQ46" s="5"/>
      <c r="GLR46" s="5"/>
      <c r="GLS46" s="5"/>
      <c r="GLT46" s="5"/>
      <c r="GLU46" s="5"/>
      <c r="GLV46" s="5"/>
      <c r="GLW46" s="5"/>
      <c r="GLX46" s="5"/>
      <c r="GLY46" s="5"/>
      <c r="GLZ46" s="5"/>
      <c r="GMA46" s="5"/>
      <c r="GMB46" s="5"/>
      <c r="GMC46" s="5"/>
      <c r="GMD46" s="5"/>
      <c r="GME46" s="5"/>
      <c r="GMF46" s="5"/>
      <c r="GMG46" s="5"/>
      <c r="GMH46" s="5"/>
      <c r="GMI46" s="5"/>
      <c r="GMJ46" s="5"/>
      <c r="GMK46" s="5"/>
      <c r="GML46" s="5"/>
      <c r="GMM46" s="5"/>
      <c r="GMN46" s="5"/>
      <c r="GMO46" s="5"/>
      <c r="GMP46" s="5"/>
      <c r="GMQ46" s="5"/>
      <c r="GMR46" s="5"/>
      <c r="GMS46" s="5"/>
      <c r="GMT46" s="5"/>
      <c r="GMU46" s="5"/>
      <c r="GMV46" s="5"/>
      <c r="GMW46" s="5"/>
      <c r="GMX46" s="5"/>
      <c r="GMY46" s="5"/>
      <c r="GMZ46" s="5"/>
      <c r="GNA46" s="5"/>
      <c r="GNB46" s="5"/>
      <c r="GNC46" s="5"/>
      <c r="GND46" s="5"/>
      <c r="GNE46" s="5"/>
      <c r="GNF46" s="5"/>
      <c r="GNG46" s="5"/>
      <c r="GNH46" s="5"/>
      <c r="GNI46" s="5"/>
      <c r="GNJ46" s="5"/>
      <c r="GNK46" s="5"/>
      <c r="GNL46" s="5"/>
      <c r="GNM46" s="5"/>
      <c r="GNN46" s="5"/>
      <c r="GNO46" s="5"/>
      <c r="GNP46" s="5"/>
      <c r="GNQ46" s="5"/>
      <c r="GNR46" s="5"/>
      <c r="GNS46" s="5"/>
      <c r="GNT46" s="5"/>
      <c r="GNU46" s="5"/>
      <c r="GNV46" s="5"/>
      <c r="GNW46" s="5"/>
      <c r="GNX46" s="5"/>
      <c r="GNY46" s="5"/>
      <c r="GNZ46" s="5"/>
      <c r="GOA46" s="5"/>
      <c r="GOB46" s="5"/>
      <c r="GOC46" s="5"/>
      <c r="GOD46" s="5"/>
      <c r="GOE46" s="5"/>
      <c r="GOF46" s="5"/>
      <c r="GOG46" s="5"/>
      <c r="GOH46" s="5"/>
      <c r="GOI46" s="5"/>
      <c r="GOJ46" s="5"/>
      <c r="GOK46" s="5"/>
      <c r="GOL46" s="5"/>
      <c r="GOM46" s="5"/>
      <c r="GON46" s="5"/>
      <c r="GOO46" s="5"/>
      <c r="GOP46" s="5"/>
      <c r="GOQ46" s="5"/>
      <c r="GOR46" s="5"/>
      <c r="GOS46" s="5"/>
      <c r="GOT46" s="5"/>
      <c r="GOU46" s="5"/>
      <c r="GOV46" s="5"/>
      <c r="GOW46" s="5"/>
      <c r="GOX46" s="5"/>
      <c r="GOY46" s="5"/>
      <c r="GOZ46" s="5"/>
      <c r="GPA46" s="5"/>
      <c r="GPB46" s="5"/>
      <c r="GPC46" s="5"/>
      <c r="GPD46" s="5"/>
      <c r="GPE46" s="5"/>
      <c r="GPF46" s="5"/>
      <c r="GPG46" s="5"/>
      <c r="GPH46" s="5"/>
      <c r="GPI46" s="5"/>
      <c r="GPJ46" s="5"/>
      <c r="GPK46" s="5"/>
      <c r="GPL46" s="5"/>
      <c r="GPM46" s="5"/>
      <c r="GPN46" s="5"/>
      <c r="GPO46" s="5"/>
      <c r="GPP46" s="5"/>
      <c r="GPQ46" s="5"/>
      <c r="GPR46" s="5"/>
      <c r="GPS46" s="5"/>
      <c r="GPT46" s="5"/>
      <c r="GPU46" s="5"/>
      <c r="GPV46" s="5"/>
      <c r="GPW46" s="5"/>
      <c r="GPX46" s="5"/>
      <c r="GPY46" s="5"/>
      <c r="GPZ46" s="5"/>
      <c r="GQA46" s="5"/>
      <c r="GQB46" s="5"/>
      <c r="GQC46" s="5"/>
      <c r="GQD46" s="5"/>
      <c r="GQE46" s="5"/>
      <c r="GQF46" s="5"/>
      <c r="GQG46" s="5"/>
      <c r="GQH46" s="5"/>
      <c r="GQI46" s="5"/>
      <c r="GQJ46" s="5"/>
      <c r="GQK46" s="5"/>
      <c r="GQL46" s="5"/>
      <c r="GQM46" s="5"/>
      <c r="GQN46" s="5"/>
      <c r="GQO46" s="5"/>
      <c r="GQP46" s="5"/>
      <c r="GQQ46" s="5"/>
      <c r="GQR46" s="5"/>
      <c r="GQS46" s="5"/>
      <c r="GQT46" s="5"/>
      <c r="GQU46" s="5"/>
      <c r="GQV46" s="5"/>
      <c r="GQW46" s="5"/>
      <c r="GQX46" s="5"/>
      <c r="GQY46" s="5"/>
      <c r="GQZ46" s="5"/>
      <c r="GRA46" s="5"/>
      <c r="GRB46" s="5"/>
      <c r="GRC46" s="5"/>
      <c r="GRD46" s="5"/>
      <c r="GRE46" s="5"/>
      <c r="GRF46" s="5"/>
      <c r="GRG46" s="5"/>
      <c r="GRH46" s="5"/>
      <c r="GRI46" s="5"/>
      <c r="GRJ46" s="5"/>
      <c r="GRK46" s="5"/>
      <c r="GRL46" s="5"/>
      <c r="GRM46" s="5"/>
      <c r="GRN46" s="5"/>
      <c r="GRO46" s="5"/>
      <c r="GRP46" s="5"/>
      <c r="GRQ46" s="5"/>
      <c r="GRR46" s="5"/>
      <c r="GRS46" s="5"/>
      <c r="GRT46" s="5"/>
      <c r="GRU46" s="5"/>
      <c r="GRV46" s="5"/>
      <c r="GRW46" s="5"/>
      <c r="GRX46" s="5"/>
      <c r="GRY46" s="5"/>
      <c r="GRZ46" s="5"/>
      <c r="GSA46" s="5"/>
      <c r="GSB46" s="5"/>
      <c r="GSC46" s="5"/>
      <c r="GSD46" s="5"/>
      <c r="GSE46" s="5"/>
      <c r="GSF46" s="5"/>
      <c r="GSG46" s="5"/>
      <c r="GSH46" s="5"/>
      <c r="GSI46" s="5"/>
      <c r="GSJ46" s="5"/>
      <c r="GSK46" s="5"/>
      <c r="GSL46" s="5"/>
      <c r="GSM46" s="5"/>
      <c r="GSN46" s="5"/>
      <c r="GSO46" s="5"/>
      <c r="GSP46" s="5"/>
      <c r="GSQ46" s="5"/>
      <c r="GSR46" s="5"/>
      <c r="GSS46" s="5"/>
      <c r="GST46" s="5"/>
      <c r="GSU46" s="5"/>
      <c r="GSV46" s="5"/>
      <c r="GSW46" s="5"/>
      <c r="GSX46" s="5"/>
      <c r="GSY46" s="5"/>
      <c r="GSZ46" s="5"/>
      <c r="GTA46" s="5"/>
      <c r="GTB46" s="5"/>
      <c r="GTC46" s="5"/>
      <c r="GTD46" s="5"/>
      <c r="GTE46" s="5"/>
      <c r="GTF46" s="5"/>
      <c r="GTG46" s="5"/>
      <c r="GTH46" s="5"/>
      <c r="GTI46" s="5"/>
      <c r="GTJ46" s="5"/>
      <c r="GTK46" s="5"/>
      <c r="GTL46" s="5"/>
      <c r="GTM46" s="5"/>
      <c r="GTN46" s="5"/>
      <c r="GTO46" s="5"/>
      <c r="GTP46" s="5"/>
      <c r="GTQ46" s="5"/>
      <c r="GTR46" s="5"/>
      <c r="GTS46" s="5"/>
      <c r="GTT46" s="5"/>
      <c r="GTU46" s="5"/>
      <c r="GTV46" s="5"/>
      <c r="GTW46" s="5"/>
      <c r="GTX46" s="5"/>
      <c r="GTY46" s="5"/>
      <c r="GTZ46" s="5"/>
      <c r="GUA46" s="5"/>
      <c r="GUB46" s="5"/>
      <c r="GUC46" s="5"/>
      <c r="GUD46" s="5"/>
      <c r="GUE46" s="5"/>
      <c r="GUF46" s="5"/>
      <c r="GUG46" s="5"/>
      <c r="GUH46" s="5"/>
      <c r="GUI46" s="5"/>
      <c r="GUJ46" s="5"/>
      <c r="GUK46" s="5"/>
      <c r="GUL46" s="5"/>
      <c r="GUM46" s="5"/>
      <c r="GUN46" s="5"/>
      <c r="GUO46" s="5"/>
      <c r="GUP46" s="5"/>
      <c r="GUQ46" s="5"/>
      <c r="GUR46" s="5"/>
      <c r="GUS46" s="5"/>
      <c r="GUT46" s="5"/>
      <c r="GUU46" s="5"/>
      <c r="GUV46" s="5"/>
      <c r="GUW46" s="5"/>
      <c r="GUX46" s="5"/>
      <c r="GUY46" s="5"/>
      <c r="GUZ46" s="5"/>
      <c r="GVA46" s="5"/>
      <c r="GVB46" s="5"/>
      <c r="GVC46" s="5"/>
      <c r="GVD46" s="5"/>
      <c r="GVE46" s="5"/>
      <c r="GVF46" s="5"/>
      <c r="GVG46" s="5"/>
      <c r="GVH46" s="5"/>
      <c r="GVI46" s="5"/>
      <c r="GVJ46" s="5"/>
      <c r="GVK46" s="5"/>
      <c r="GVL46" s="5"/>
      <c r="GVM46" s="5"/>
      <c r="GVN46" s="5"/>
      <c r="GVO46" s="5"/>
      <c r="GVP46" s="5"/>
      <c r="GVQ46" s="5"/>
      <c r="GVR46" s="5"/>
      <c r="GVS46" s="5"/>
      <c r="GVT46" s="5"/>
      <c r="GVU46" s="5"/>
      <c r="GVV46" s="5"/>
      <c r="GVW46" s="5"/>
      <c r="GVX46" s="5"/>
      <c r="GVY46" s="5"/>
      <c r="GVZ46" s="5"/>
      <c r="GWA46" s="5"/>
      <c r="GWB46" s="5"/>
      <c r="GWC46" s="5"/>
      <c r="GWD46" s="5"/>
      <c r="GWE46" s="5"/>
      <c r="GWF46" s="5"/>
      <c r="GWG46" s="5"/>
      <c r="GWH46" s="5"/>
      <c r="GWI46" s="5"/>
      <c r="GWJ46" s="5"/>
      <c r="GWK46" s="5"/>
      <c r="GWL46" s="5"/>
      <c r="GWM46" s="5"/>
      <c r="GWN46" s="5"/>
      <c r="GWO46" s="5"/>
      <c r="GWP46" s="5"/>
      <c r="GWQ46" s="5"/>
      <c r="GWR46" s="5"/>
      <c r="GWS46" s="5"/>
      <c r="GWT46" s="5"/>
      <c r="GWU46" s="5"/>
      <c r="GWV46" s="5"/>
      <c r="GWW46" s="5"/>
      <c r="GWX46" s="5"/>
      <c r="GWY46" s="5"/>
      <c r="GWZ46" s="5"/>
      <c r="GXA46" s="5"/>
      <c r="GXB46" s="5"/>
      <c r="GXC46" s="5"/>
      <c r="GXD46" s="5"/>
      <c r="GXE46" s="5"/>
      <c r="GXF46" s="5"/>
      <c r="GXG46" s="5"/>
      <c r="GXH46" s="5"/>
      <c r="GXI46" s="5"/>
      <c r="GXJ46" s="5"/>
      <c r="GXK46" s="5"/>
      <c r="GXL46" s="5"/>
      <c r="GXM46" s="5"/>
      <c r="GXN46" s="5"/>
      <c r="GXO46" s="5"/>
      <c r="GXP46" s="5"/>
      <c r="GXQ46" s="5"/>
      <c r="GXR46" s="5"/>
      <c r="GXS46" s="5"/>
      <c r="GXT46" s="5"/>
      <c r="GXU46" s="5"/>
      <c r="GXV46" s="5"/>
      <c r="GXW46" s="5"/>
      <c r="GXX46" s="5"/>
      <c r="GXY46" s="5"/>
      <c r="GXZ46" s="5"/>
      <c r="GYA46" s="5"/>
      <c r="GYB46" s="5"/>
      <c r="GYC46" s="5"/>
      <c r="GYD46" s="5"/>
      <c r="GYE46" s="5"/>
      <c r="GYF46" s="5"/>
      <c r="GYG46" s="5"/>
      <c r="GYH46" s="5"/>
      <c r="GYI46" s="5"/>
      <c r="GYJ46" s="5"/>
      <c r="GYK46" s="5"/>
      <c r="GYL46" s="5"/>
      <c r="GYM46" s="5"/>
      <c r="GYN46" s="5"/>
      <c r="GYO46" s="5"/>
      <c r="GYP46" s="5"/>
      <c r="GYQ46" s="5"/>
      <c r="GYR46" s="5"/>
      <c r="GYS46" s="5"/>
      <c r="GYT46" s="5"/>
      <c r="GYU46" s="5"/>
      <c r="GYV46" s="5"/>
      <c r="GYW46" s="5"/>
      <c r="GYX46" s="5"/>
      <c r="GYY46" s="5"/>
      <c r="GYZ46" s="5"/>
      <c r="GZA46" s="5"/>
      <c r="GZB46" s="5"/>
      <c r="GZC46" s="5"/>
      <c r="GZD46" s="5"/>
      <c r="GZE46" s="5"/>
      <c r="GZF46" s="5"/>
      <c r="GZG46" s="5"/>
      <c r="GZH46" s="5"/>
      <c r="GZI46" s="5"/>
      <c r="GZJ46" s="5"/>
      <c r="GZK46" s="5"/>
      <c r="GZL46" s="5"/>
      <c r="GZM46" s="5"/>
      <c r="GZN46" s="5"/>
      <c r="GZO46" s="5"/>
      <c r="GZP46" s="5"/>
      <c r="GZQ46" s="5"/>
      <c r="GZR46" s="5"/>
      <c r="GZS46" s="5"/>
      <c r="GZT46" s="5"/>
      <c r="GZU46" s="5"/>
      <c r="GZV46" s="5"/>
      <c r="GZW46" s="5"/>
      <c r="GZX46" s="5"/>
      <c r="GZY46" s="5"/>
      <c r="GZZ46" s="5"/>
      <c r="HAA46" s="5"/>
      <c r="HAB46" s="5"/>
      <c r="HAC46" s="5"/>
      <c r="HAD46" s="5"/>
      <c r="HAE46" s="5"/>
      <c r="HAF46" s="5"/>
      <c r="HAG46" s="5"/>
      <c r="HAH46" s="5"/>
      <c r="HAI46" s="5"/>
      <c r="HAJ46" s="5"/>
      <c r="HAK46" s="5"/>
      <c r="HAL46" s="5"/>
      <c r="HAM46" s="5"/>
      <c r="HAN46" s="5"/>
      <c r="HAO46" s="5"/>
      <c r="HAP46" s="5"/>
      <c r="HAQ46" s="5"/>
      <c r="HAR46" s="5"/>
      <c r="HAS46" s="5"/>
      <c r="HAT46" s="5"/>
      <c r="HAU46" s="5"/>
      <c r="HAV46" s="5"/>
      <c r="HAW46" s="5"/>
      <c r="HAX46" s="5"/>
      <c r="HAY46" s="5"/>
      <c r="HAZ46" s="5"/>
      <c r="HBA46" s="5"/>
      <c r="HBB46" s="5"/>
      <c r="HBC46" s="5"/>
      <c r="HBD46" s="5"/>
      <c r="HBE46" s="5"/>
      <c r="HBF46" s="5"/>
      <c r="HBG46" s="5"/>
      <c r="HBH46" s="5"/>
      <c r="HBI46" s="5"/>
      <c r="HBJ46" s="5"/>
      <c r="HBK46" s="5"/>
      <c r="HBL46" s="5"/>
      <c r="HBM46" s="5"/>
      <c r="HBN46" s="5"/>
      <c r="HBO46" s="5"/>
      <c r="HBP46" s="5"/>
      <c r="HBQ46" s="5"/>
      <c r="HBR46" s="5"/>
      <c r="HBS46" s="5"/>
      <c r="HBT46" s="5"/>
      <c r="HBU46" s="5"/>
      <c r="HBV46" s="5"/>
      <c r="HBW46" s="5"/>
      <c r="HBX46" s="5"/>
      <c r="HBY46" s="5"/>
      <c r="HBZ46" s="5"/>
      <c r="HCA46" s="5"/>
      <c r="HCB46" s="5"/>
      <c r="HCC46" s="5"/>
      <c r="HCD46" s="5"/>
      <c r="HCE46" s="5"/>
      <c r="HCF46" s="5"/>
      <c r="HCG46" s="5"/>
      <c r="HCH46" s="5"/>
      <c r="HCI46" s="5"/>
      <c r="HCJ46" s="5"/>
      <c r="HCK46" s="5"/>
      <c r="HCL46" s="5"/>
      <c r="HCM46" s="5"/>
      <c r="HCN46" s="5"/>
      <c r="HCO46" s="5"/>
      <c r="HCP46" s="5"/>
      <c r="HCQ46" s="5"/>
      <c r="HCR46" s="5"/>
      <c r="HCS46" s="5"/>
      <c r="HCT46" s="5"/>
      <c r="HCU46" s="5"/>
      <c r="HCV46" s="5"/>
      <c r="HCW46" s="5"/>
      <c r="HCX46" s="5"/>
      <c r="HCY46" s="5"/>
      <c r="HCZ46" s="5"/>
      <c r="HDA46" s="5"/>
      <c r="HDB46" s="5"/>
      <c r="HDC46" s="5"/>
      <c r="HDD46" s="5"/>
      <c r="HDE46" s="5"/>
      <c r="HDF46" s="5"/>
      <c r="HDG46" s="5"/>
      <c r="HDH46" s="5"/>
      <c r="HDI46" s="5"/>
      <c r="HDJ46" s="5"/>
      <c r="HDK46" s="5"/>
      <c r="HDL46" s="5"/>
      <c r="HDM46" s="5"/>
      <c r="HDN46" s="5"/>
      <c r="HDO46" s="5"/>
      <c r="HDP46" s="5"/>
      <c r="HDQ46" s="5"/>
      <c r="HDR46" s="5"/>
      <c r="HDS46" s="5"/>
      <c r="HDT46" s="5"/>
      <c r="HDU46" s="5"/>
      <c r="HDV46" s="5"/>
      <c r="HDW46" s="5"/>
      <c r="HDX46" s="5"/>
      <c r="HDY46" s="5"/>
      <c r="HDZ46" s="5"/>
      <c r="HEA46" s="5"/>
      <c r="HEB46" s="5"/>
      <c r="HEC46" s="5"/>
      <c r="HED46" s="5"/>
      <c r="HEE46" s="5"/>
      <c r="HEF46" s="5"/>
      <c r="HEG46" s="5"/>
      <c r="HEH46" s="5"/>
      <c r="HEI46" s="5"/>
      <c r="HEJ46" s="5"/>
      <c r="HEK46" s="5"/>
      <c r="HEL46" s="5"/>
      <c r="HEM46" s="5"/>
      <c r="HEN46" s="5"/>
      <c r="HEO46" s="5"/>
      <c r="HEP46" s="5"/>
      <c r="HEQ46" s="5"/>
      <c r="HER46" s="5"/>
      <c r="HES46" s="5"/>
      <c r="HET46" s="5"/>
      <c r="HEU46" s="5"/>
      <c r="HEV46" s="5"/>
      <c r="HEW46" s="5"/>
      <c r="HEX46" s="5"/>
      <c r="HEY46" s="5"/>
      <c r="HEZ46" s="5"/>
      <c r="HFA46" s="5"/>
      <c r="HFB46" s="5"/>
      <c r="HFC46" s="5"/>
      <c r="HFD46" s="5"/>
      <c r="HFE46" s="5"/>
      <c r="HFF46" s="5"/>
      <c r="HFG46" s="5"/>
      <c r="HFH46" s="5"/>
      <c r="HFI46" s="5"/>
      <c r="HFJ46" s="5"/>
      <c r="HFK46" s="5"/>
      <c r="HFL46" s="5"/>
      <c r="HFM46" s="5"/>
      <c r="HFN46" s="5"/>
      <c r="HFO46" s="5"/>
      <c r="HFP46" s="5"/>
      <c r="HFQ46" s="5"/>
      <c r="HFR46" s="5"/>
      <c r="HFS46" s="5"/>
      <c r="HFT46" s="5"/>
      <c r="HFU46" s="5"/>
      <c r="HFV46" s="5"/>
      <c r="HFW46" s="5"/>
      <c r="HFX46" s="5"/>
      <c r="HFY46" s="5"/>
      <c r="HFZ46" s="5"/>
      <c r="HGA46" s="5"/>
      <c r="HGB46" s="5"/>
      <c r="HGC46" s="5"/>
      <c r="HGD46" s="5"/>
      <c r="HGE46" s="5"/>
      <c r="HGF46" s="5"/>
      <c r="HGG46" s="5"/>
      <c r="HGH46" s="5"/>
      <c r="HGI46" s="5"/>
      <c r="HGJ46" s="5"/>
      <c r="HGK46" s="5"/>
      <c r="HGL46" s="5"/>
      <c r="HGM46" s="5"/>
      <c r="HGN46" s="5"/>
      <c r="HGO46" s="5"/>
      <c r="HGP46" s="5"/>
      <c r="HGQ46" s="5"/>
      <c r="HGR46" s="5"/>
      <c r="HGS46" s="5"/>
      <c r="HGT46" s="5"/>
      <c r="HGU46" s="5"/>
      <c r="HGV46" s="5"/>
      <c r="HGW46" s="5"/>
      <c r="HGX46" s="5"/>
      <c r="HGY46" s="5"/>
      <c r="HGZ46" s="5"/>
      <c r="HHA46" s="5"/>
      <c r="HHB46" s="5"/>
      <c r="HHC46" s="5"/>
      <c r="HHD46" s="5"/>
      <c r="HHE46" s="5"/>
      <c r="HHF46" s="5"/>
      <c r="HHG46" s="5"/>
      <c r="HHH46" s="5"/>
      <c r="HHI46" s="5"/>
      <c r="HHJ46" s="5"/>
      <c r="HHK46" s="5"/>
      <c r="HHL46" s="5"/>
      <c r="HHM46" s="5"/>
      <c r="HHN46" s="5"/>
      <c r="HHO46" s="5"/>
      <c r="HHP46" s="5"/>
      <c r="HHQ46" s="5"/>
      <c r="HHR46" s="5"/>
      <c r="HHS46" s="5"/>
      <c r="HHT46" s="5"/>
      <c r="HHU46" s="5"/>
      <c r="HHV46" s="5"/>
      <c r="HHW46" s="5"/>
      <c r="HHX46" s="5"/>
      <c r="HHY46" s="5"/>
      <c r="HHZ46" s="5"/>
      <c r="HIA46" s="5"/>
      <c r="HIB46" s="5"/>
      <c r="HIC46" s="5"/>
      <c r="HID46" s="5"/>
      <c r="HIE46" s="5"/>
      <c r="HIF46" s="5"/>
      <c r="HIG46" s="5"/>
      <c r="HIH46" s="5"/>
      <c r="HII46" s="5"/>
      <c r="HIJ46" s="5"/>
      <c r="HIK46" s="5"/>
      <c r="HIL46" s="5"/>
      <c r="HIM46" s="5"/>
      <c r="HIN46" s="5"/>
      <c r="HIO46" s="5"/>
      <c r="HIP46" s="5"/>
      <c r="HIQ46" s="5"/>
      <c r="HIR46" s="5"/>
      <c r="HIS46" s="5"/>
      <c r="HIT46" s="5"/>
      <c r="HIU46" s="5"/>
      <c r="HIV46" s="5"/>
      <c r="HIW46" s="5"/>
      <c r="HIX46" s="5"/>
      <c r="HIY46" s="5"/>
      <c r="HIZ46" s="5"/>
      <c r="HJA46" s="5"/>
      <c r="HJB46" s="5"/>
      <c r="HJC46" s="5"/>
      <c r="HJD46" s="5"/>
      <c r="HJE46" s="5"/>
      <c r="HJF46" s="5"/>
      <c r="HJG46" s="5"/>
      <c r="HJH46" s="5"/>
      <c r="HJI46" s="5"/>
      <c r="HJJ46" s="5"/>
      <c r="HJK46" s="5"/>
      <c r="HJL46" s="5"/>
      <c r="HJM46" s="5"/>
      <c r="HJN46" s="5"/>
      <c r="HJO46" s="5"/>
      <c r="HJP46" s="5"/>
      <c r="HJQ46" s="5"/>
      <c r="HJR46" s="5"/>
      <c r="HJS46" s="5"/>
      <c r="HJT46" s="5"/>
      <c r="HJU46" s="5"/>
      <c r="HJV46" s="5"/>
      <c r="HJW46" s="5"/>
      <c r="HJX46" s="5"/>
      <c r="HJY46" s="5"/>
      <c r="HJZ46" s="5"/>
      <c r="HKA46" s="5"/>
      <c r="HKB46" s="5"/>
      <c r="HKC46" s="5"/>
      <c r="HKD46" s="5"/>
      <c r="HKE46" s="5"/>
      <c r="HKF46" s="5"/>
      <c r="HKG46" s="5"/>
      <c r="HKH46" s="5"/>
      <c r="HKI46" s="5"/>
      <c r="HKJ46" s="5"/>
      <c r="HKK46" s="5"/>
      <c r="HKL46" s="5"/>
      <c r="HKM46" s="5"/>
      <c r="HKN46" s="5"/>
      <c r="HKO46" s="5"/>
      <c r="HKP46" s="5"/>
      <c r="HKQ46" s="5"/>
      <c r="HKR46" s="5"/>
      <c r="HKS46" s="5"/>
      <c r="HKT46" s="5"/>
      <c r="HKU46" s="5"/>
      <c r="HKV46" s="5"/>
      <c r="HKW46" s="5"/>
      <c r="HKX46" s="5"/>
      <c r="HKY46" s="5"/>
      <c r="HKZ46" s="5"/>
      <c r="HLA46" s="5"/>
      <c r="HLB46" s="5"/>
      <c r="HLC46" s="5"/>
      <c r="HLD46" s="5"/>
      <c r="HLE46" s="5"/>
      <c r="HLF46" s="5"/>
      <c r="HLG46" s="5"/>
      <c r="HLH46" s="5"/>
      <c r="HLI46" s="5"/>
      <c r="HLJ46" s="5"/>
      <c r="HLK46" s="5"/>
      <c r="HLL46" s="5"/>
      <c r="HLM46" s="5"/>
      <c r="HLN46" s="5"/>
      <c r="HLO46" s="5"/>
      <c r="HLP46" s="5"/>
      <c r="HLQ46" s="5"/>
      <c r="HLR46" s="5"/>
      <c r="HLS46" s="5"/>
      <c r="HLT46" s="5"/>
      <c r="HLU46" s="5"/>
      <c r="HLV46" s="5"/>
      <c r="HLW46" s="5"/>
      <c r="HLX46" s="5"/>
      <c r="HLY46" s="5"/>
      <c r="HLZ46" s="5"/>
      <c r="HMA46" s="5"/>
      <c r="HMB46" s="5"/>
      <c r="HMC46" s="5"/>
      <c r="HMD46" s="5"/>
      <c r="HME46" s="5"/>
      <c r="HMF46" s="5"/>
      <c r="HMG46" s="5"/>
      <c r="HMH46" s="5"/>
      <c r="HMI46" s="5"/>
      <c r="HMJ46" s="5"/>
      <c r="HMK46" s="5"/>
      <c r="HML46" s="5"/>
      <c r="HMM46" s="5"/>
      <c r="HMN46" s="5"/>
      <c r="HMO46" s="5"/>
      <c r="HMP46" s="5"/>
      <c r="HMQ46" s="5"/>
      <c r="HMR46" s="5"/>
      <c r="HMS46" s="5"/>
      <c r="HMT46" s="5"/>
      <c r="HMU46" s="5"/>
      <c r="HMV46" s="5"/>
      <c r="HMW46" s="5"/>
      <c r="HMX46" s="5"/>
      <c r="HMY46" s="5"/>
      <c r="HMZ46" s="5"/>
      <c r="HNA46" s="5"/>
      <c r="HNB46" s="5"/>
      <c r="HNC46" s="5"/>
      <c r="HND46" s="5"/>
      <c r="HNE46" s="5"/>
      <c r="HNF46" s="5"/>
      <c r="HNG46" s="5"/>
      <c r="HNH46" s="5"/>
      <c r="HNI46" s="5"/>
      <c r="HNJ46" s="5"/>
      <c r="HNK46" s="5"/>
      <c r="HNL46" s="5"/>
      <c r="HNM46" s="5"/>
      <c r="HNN46" s="5"/>
      <c r="HNO46" s="5"/>
      <c r="HNP46" s="5"/>
      <c r="HNQ46" s="5"/>
      <c r="HNR46" s="5"/>
      <c r="HNS46" s="5"/>
      <c r="HNT46" s="5"/>
      <c r="HNU46" s="5"/>
      <c r="HNV46" s="5"/>
      <c r="HNW46" s="5"/>
      <c r="HNX46" s="5"/>
      <c r="HNY46" s="5"/>
      <c r="HNZ46" s="5"/>
      <c r="HOA46" s="5"/>
      <c r="HOB46" s="5"/>
      <c r="HOC46" s="5"/>
      <c r="HOD46" s="5"/>
      <c r="HOE46" s="5"/>
      <c r="HOF46" s="5"/>
      <c r="HOG46" s="5"/>
      <c r="HOH46" s="5"/>
      <c r="HOI46" s="5"/>
      <c r="HOJ46" s="5"/>
      <c r="HOK46" s="5"/>
      <c r="HOL46" s="5"/>
      <c r="HOM46" s="5"/>
      <c r="HON46" s="5"/>
      <c r="HOO46" s="5"/>
      <c r="HOP46" s="5"/>
      <c r="HOQ46" s="5"/>
      <c r="HOR46" s="5"/>
      <c r="HOS46" s="5"/>
      <c r="HOT46" s="5"/>
      <c r="HOU46" s="5"/>
      <c r="HOV46" s="5"/>
      <c r="HOW46" s="5"/>
      <c r="HOX46" s="5"/>
      <c r="HOY46" s="5"/>
      <c r="HOZ46" s="5"/>
      <c r="HPA46" s="5"/>
      <c r="HPB46" s="5"/>
      <c r="HPC46" s="5"/>
      <c r="HPD46" s="5"/>
      <c r="HPE46" s="5"/>
      <c r="HPF46" s="5"/>
      <c r="HPG46" s="5"/>
      <c r="HPH46" s="5"/>
      <c r="HPI46" s="5"/>
      <c r="HPJ46" s="5"/>
      <c r="HPK46" s="5"/>
      <c r="HPL46" s="5"/>
      <c r="HPM46" s="5"/>
      <c r="HPN46" s="5"/>
      <c r="HPO46" s="5"/>
      <c r="HPP46" s="5"/>
      <c r="HPQ46" s="5"/>
      <c r="HPR46" s="5"/>
      <c r="HPS46" s="5"/>
      <c r="HPT46" s="5"/>
      <c r="HPU46" s="5"/>
      <c r="HPV46" s="5"/>
      <c r="HPW46" s="5"/>
      <c r="HPX46" s="5"/>
      <c r="HPY46" s="5"/>
      <c r="HPZ46" s="5"/>
      <c r="HQA46" s="5"/>
      <c r="HQB46" s="5"/>
      <c r="HQC46" s="5"/>
      <c r="HQD46" s="5"/>
      <c r="HQE46" s="5"/>
      <c r="HQF46" s="5"/>
      <c r="HQG46" s="5"/>
      <c r="HQH46" s="5"/>
      <c r="HQI46" s="5"/>
      <c r="HQJ46" s="5"/>
      <c r="HQK46" s="5"/>
      <c r="HQL46" s="5"/>
      <c r="HQM46" s="5"/>
      <c r="HQN46" s="5"/>
      <c r="HQO46" s="5"/>
      <c r="HQP46" s="5"/>
      <c r="HQQ46" s="5"/>
      <c r="HQR46" s="5"/>
      <c r="HQS46" s="5"/>
      <c r="HQT46" s="5"/>
      <c r="HQU46" s="5"/>
      <c r="HQV46" s="5"/>
      <c r="HQW46" s="5"/>
      <c r="HQX46" s="5"/>
      <c r="HQY46" s="5"/>
      <c r="HQZ46" s="5"/>
      <c r="HRA46" s="5"/>
      <c r="HRB46" s="5"/>
      <c r="HRC46" s="5"/>
      <c r="HRD46" s="5"/>
      <c r="HRE46" s="5"/>
      <c r="HRF46" s="5"/>
      <c r="HRG46" s="5"/>
      <c r="HRH46" s="5"/>
      <c r="HRI46" s="5"/>
      <c r="HRJ46" s="5"/>
      <c r="HRK46" s="5"/>
      <c r="HRL46" s="5"/>
      <c r="HRM46" s="5"/>
      <c r="HRN46" s="5"/>
      <c r="HRO46" s="5"/>
      <c r="HRP46" s="5"/>
      <c r="HRQ46" s="5"/>
      <c r="HRR46" s="5"/>
      <c r="HRS46" s="5"/>
      <c r="HRT46" s="5"/>
      <c r="HRU46" s="5"/>
      <c r="HRV46" s="5"/>
      <c r="HRW46" s="5"/>
      <c r="HRX46" s="5"/>
      <c r="HRY46" s="5"/>
      <c r="HRZ46" s="5"/>
      <c r="HSA46" s="5"/>
      <c r="HSB46" s="5"/>
      <c r="HSC46" s="5"/>
      <c r="HSD46" s="5"/>
      <c r="HSE46" s="5"/>
      <c r="HSF46" s="5"/>
      <c r="HSG46" s="5"/>
      <c r="HSH46" s="5"/>
      <c r="HSI46" s="5"/>
      <c r="HSJ46" s="5"/>
      <c r="HSK46" s="5"/>
      <c r="HSL46" s="5"/>
      <c r="HSM46" s="5"/>
      <c r="HSN46" s="5"/>
      <c r="HSO46" s="5"/>
      <c r="HSP46" s="5"/>
      <c r="HSQ46" s="5"/>
      <c r="HSR46" s="5"/>
      <c r="HSS46" s="5"/>
      <c r="HST46" s="5"/>
      <c r="HSU46" s="5"/>
      <c r="HSV46" s="5"/>
      <c r="HSW46" s="5"/>
      <c r="HSX46" s="5"/>
      <c r="HSY46" s="5"/>
      <c r="HSZ46" s="5"/>
      <c r="HTA46" s="5"/>
      <c r="HTB46" s="5"/>
      <c r="HTC46" s="5"/>
      <c r="HTD46" s="5"/>
      <c r="HTE46" s="5"/>
      <c r="HTF46" s="5"/>
      <c r="HTG46" s="5"/>
      <c r="HTH46" s="5"/>
      <c r="HTI46" s="5"/>
      <c r="HTJ46" s="5"/>
      <c r="HTK46" s="5"/>
      <c r="HTL46" s="5"/>
      <c r="HTM46" s="5"/>
      <c r="HTN46" s="5"/>
      <c r="HTO46" s="5"/>
      <c r="HTP46" s="5"/>
      <c r="HTQ46" s="5"/>
      <c r="HTR46" s="5"/>
      <c r="HTS46" s="5"/>
      <c r="HTT46" s="5"/>
      <c r="HTU46" s="5"/>
      <c r="HTV46" s="5"/>
      <c r="HTW46" s="5"/>
      <c r="HTX46" s="5"/>
      <c r="HTY46" s="5"/>
      <c r="HTZ46" s="5"/>
      <c r="HUA46" s="5"/>
      <c r="HUB46" s="5"/>
      <c r="HUC46" s="5"/>
      <c r="HUD46" s="5"/>
      <c r="HUE46" s="5"/>
      <c r="HUF46" s="5"/>
      <c r="HUG46" s="5"/>
      <c r="HUH46" s="5"/>
      <c r="HUI46" s="5"/>
      <c r="HUJ46" s="5"/>
      <c r="HUK46" s="5"/>
      <c r="HUL46" s="5"/>
      <c r="HUM46" s="5"/>
      <c r="HUN46" s="5"/>
      <c r="HUO46" s="5"/>
      <c r="HUP46" s="5"/>
      <c r="HUQ46" s="5"/>
      <c r="HUR46" s="5"/>
      <c r="HUS46" s="5"/>
      <c r="HUT46" s="5"/>
      <c r="HUU46" s="5"/>
      <c r="HUV46" s="5"/>
      <c r="HUW46" s="5"/>
      <c r="HUX46" s="5"/>
      <c r="HUY46" s="5"/>
      <c r="HUZ46" s="5"/>
      <c r="HVA46" s="5"/>
      <c r="HVB46" s="5"/>
      <c r="HVC46" s="5"/>
      <c r="HVD46" s="5"/>
      <c r="HVE46" s="5"/>
      <c r="HVF46" s="5"/>
      <c r="HVG46" s="5"/>
      <c r="HVH46" s="5"/>
      <c r="HVI46" s="5"/>
      <c r="HVJ46" s="5"/>
      <c r="HVK46" s="5"/>
      <c r="HVL46" s="5"/>
      <c r="HVM46" s="5"/>
      <c r="HVN46" s="5"/>
      <c r="HVO46" s="5"/>
      <c r="HVP46" s="5"/>
      <c r="HVQ46" s="5"/>
      <c r="HVR46" s="5"/>
      <c r="HVS46" s="5"/>
      <c r="HVT46" s="5"/>
      <c r="HVU46" s="5"/>
      <c r="HVV46" s="5"/>
      <c r="HVW46" s="5"/>
      <c r="HVX46" s="5"/>
      <c r="HVY46" s="5"/>
      <c r="HVZ46" s="5"/>
      <c r="HWA46" s="5"/>
      <c r="HWB46" s="5"/>
      <c r="HWC46" s="5"/>
      <c r="HWD46" s="5"/>
      <c r="HWE46" s="5"/>
      <c r="HWF46" s="5"/>
      <c r="HWG46" s="5"/>
      <c r="HWH46" s="5"/>
      <c r="HWI46" s="5"/>
      <c r="HWJ46" s="5"/>
      <c r="HWK46" s="5"/>
      <c r="HWL46" s="5"/>
      <c r="HWM46" s="5"/>
      <c r="HWN46" s="5"/>
      <c r="HWO46" s="5"/>
      <c r="HWP46" s="5"/>
      <c r="HWQ46" s="5"/>
      <c r="HWR46" s="5"/>
      <c r="HWS46" s="5"/>
      <c r="HWT46" s="5"/>
      <c r="HWU46" s="5"/>
      <c r="HWV46" s="5"/>
      <c r="HWW46" s="5"/>
      <c r="HWX46" s="5"/>
      <c r="HWY46" s="5"/>
      <c r="HWZ46" s="5"/>
      <c r="HXA46" s="5"/>
      <c r="HXB46" s="5"/>
      <c r="HXC46" s="5"/>
      <c r="HXD46" s="5"/>
      <c r="HXE46" s="5"/>
      <c r="HXF46" s="5"/>
      <c r="HXG46" s="5"/>
      <c r="HXH46" s="5"/>
      <c r="HXI46" s="5"/>
      <c r="HXJ46" s="5"/>
      <c r="HXK46" s="5"/>
      <c r="HXL46" s="5"/>
      <c r="HXM46" s="5"/>
      <c r="HXN46" s="5"/>
      <c r="HXO46" s="5"/>
      <c r="HXP46" s="5"/>
      <c r="HXQ46" s="5"/>
      <c r="HXR46" s="5"/>
      <c r="HXS46" s="5"/>
      <c r="HXT46" s="5"/>
      <c r="HXU46" s="5"/>
      <c r="HXV46" s="5"/>
      <c r="HXW46" s="5"/>
      <c r="HXX46" s="5"/>
      <c r="HXY46" s="5"/>
      <c r="HXZ46" s="5"/>
      <c r="HYA46" s="5"/>
      <c r="HYB46" s="5"/>
      <c r="HYC46" s="5"/>
      <c r="HYD46" s="5"/>
      <c r="HYE46" s="5"/>
      <c r="HYF46" s="5"/>
      <c r="HYG46" s="5"/>
      <c r="HYH46" s="5"/>
      <c r="HYI46" s="5"/>
      <c r="HYJ46" s="5"/>
      <c r="HYK46" s="5"/>
      <c r="HYL46" s="5"/>
      <c r="HYM46" s="5"/>
      <c r="HYN46" s="5"/>
      <c r="HYO46" s="5"/>
      <c r="HYP46" s="5"/>
      <c r="HYQ46" s="5"/>
      <c r="HYR46" s="5"/>
      <c r="HYS46" s="5"/>
      <c r="HYT46" s="5"/>
      <c r="HYU46" s="5"/>
      <c r="HYV46" s="5"/>
      <c r="HYW46" s="5"/>
      <c r="HYX46" s="5"/>
      <c r="HYY46" s="5"/>
      <c r="HYZ46" s="5"/>
      <c r="HZA46" s="5"/>
      <c r="HZB46" s="5"/>
      <c r="HZC46" s="5"/>
      <c r="HZD46" s="5"/>
      <c r="HZE46" s="5"/>
      <c r="HZF46" s="5"/>
      <c r="HZG46" s="5"/>
      <c r="HZH46" s="5"/>
      <c r="HZI46" s="5"/>
      <c r="HZJ46" s="5"/>
      <c r="HZK46" s="5"/>
      <c r="HZL46" s="5"/>
      <c r="HZM46" s="5"/>
      <c r="HZN46" s="5"/>
      <c r="HZO46" s="5"/>
      <c r="HZP46" s="5"/>
      <c r="HZQ46" s="5"/>
      <c r="HZR46" s="5"/>
      <c r="HZS46" s="5"/>
      <c r="HZT46" s="5"/>
      <c r="HZU46" s="5"/>
      <c r="HZV46" s="5"/>
      <c r="HZW46" s="5"/>
      <c r="HZX46" s="5"/>
      <c r="HZY46" s="5"/>
      <c r="HZZ46" s="5"/>
      <c r="IAA46" s="5"/>
      <c r="IAB46" s="5"/>
      <c r="IAC46" s="5"/>
      <c r="IAD46" s="5"/>
      <c r="IAE46" s="5"/>
      <c r="IAF46" s="5"/>
      <c r="IAG46" s="5"/>
      <c r="IAH46" s="5"/>
      <c r="IAI46" s="5"/>
      <c r="IAJ46" s="5"/>
      <c r="IAK46" s="5"/>
      <c r="IAL46" s="5"/>
      <c r="IAM46" s="5"/>
      <c r="IAN46" s="5"/>
      <c r="IAO46" s="5"/>
      <c r="IAP46" s="5"/>
      <c r="IAQ46" s="5"/>
      <c r="IAR46" s="5"/>
      <c r="IAS46" s="5"/>
      <c r="IAT46" s="5"/>
      <c r="IAU46" s="5"/>
      <c r="IAV46" s="5"/>
      <c r="IAW46" s="5"/>
      <c r="IAX46" s="5"/>
      <c r="IAY46" s="5"/>
      <c r="IAZ46" s="5"/>
      <c r="IBA46" s="5"/>
      <c r="IBB46" s="5"/>
      <c r="IBC46" s="5"/>
      <c r="IBD46" s="5"/>
      <c r="IBE46" s="5"/>
      <c r="IBF46" s="5"/>
      <c r="IBG46" s="5"/>
      <c r="IBH46" s="5"/>
      <c r="IBI46" s="5"/>
      <c r="IBJ46" s="5"/>
      <c r="IBK46" s="5"/>
      <c r="IBL46" s="5"/>
      <c r="IBM46" s="5"/>
      <c r="IBN46" s="5"/>
      <c r="IBO46" s="5"/>
      <c r="IBP46" s="5"/>
      <c r="IBQ46" s="5"/>
      <c r="IBR46" s="5"/>
      <c r="IBS46" s="5"/>
      <c r="IBT46" s="5"/>
      <c r="IBU46" s="5"/>
      <c r="IBV46" s="5"/>
      <c r="IBW46" s="5"/>
      <c r="IBX46" s="5"/>
      <c r="IBY46" s="5"/>
      <c r="IBZ46" s="5"/>
      <c r="ICA46" s="5"/>
      <c r="ICB46" s="5"/>
      <c r="ICC46" s="5"/>
      <c r="ICD46" s="5"/>
      <c r="ICE46" s="5"/>
      <c r="ICF46" s="5"/>
      <c r="ICG46" s="5"/>
      <c r="ICH46" s="5"/>
      <c r="ICI46" s="5"/>
      <c r="ICJ46" s="5"/>
      <c r="ICK46" s="5"/>
      <c r="ICL46" s="5"/>
      <c r="ICM46" s="5"/>
      <c r="ICN46" s="5"/>
      <c r="ICO46" s="5"/>
      <c r="ICP46" s="5"/>
      <c r="ICQ46" s="5"/>
      <c r="ICR46" s="5"/>
      <c r="ICS46" s="5"/>
      <c r="ICT46" s="5"/>
      <c r="ICU46" s="5"/>
      <c r="ICV46" s="5"/>
      <c r="ICW46" s="5"/>
      <c r="ICX46" s="5"/>
      <c r="ICY46" s="5"/>
      <c r="ICZ46" s="5"/>
      <c r="IDA46" s="5"/>
      <c r="IDB46" s="5"/>
      <c r="IDC46" s="5"/>
      <c r="IDD46" s="5"/>
      <c r="IDE46" s="5"/>
      <c r="IDF46" s="5"/>
      <c r="IDG46" s="5"/>
      <c r="IDH46" s="5"/>
      <c r="IDI46" s="5"/>
      <c r="IDJ46" s="5"/>
      <c r="IDK46" s="5"/>
      <c r="IDL46" s="5"/>
      <c r="IDM46" s="5"/>
      <c r="IDN46" s="5"/>
      <c r="IDO46" s="5"/>
      <c r="IDP46" s="5"/>
      <c r="IDQ46" s="5"/>
      <c r="IDR46" s="5"/>
      <c r="IDS46" s="5"/>
      <c r="IDT46" s="5"/>
      <c r="IDU46" s="5"/>
      <c r="IDV46" s="5"/>
      <c r="IDW46" s="5"/>
      <c r="IDX46" s="5"/>
      <c r="IDY46" s="5"/>
      <c r="IDZ46" s="5"/>
      <c r="IEA46" s="5"/>
      <c r="IEB46" s="5"/>
      <c r="IEC46" s="5"/>
      <c r="IED46" s="5"/>
      <c r="IEE46" s="5"/>
      <c r="IEF46" s="5"/>
      <c r="IEG46" s="5"/>
      <c r="IEH46" s="5"/>
      <c r="IEI46" s="5"/>
      <c r="IEJ46" s="5"/>
      <c r="IEK46" s="5"/>
      <c r="IEL46" s="5"/>
      <c r="IEM46" s="5"/>
      <c r="IEN46" s="5"/>
      <c r="IEO46" s="5"/>
      <c r="IEP46" s="5"/>
      <c r="IEQ46" s="5"/>
      <c r="IER46" s="5"/>
      <c r="IES46" s="5"/>
      <c r="IET46" s="5"/>
      <c r="IEU46" s="5"/>
      <c r="IEV46" s="5"/>
      <c r="IEW46" s="5"/>
      <c r="IEX46" s="5"/>
      <c r="IEY46" s="5"/>
      <c r="IEZ46" s="5"/>
      <c r="IFA46" s="5"/>
      <c r="IFB46" s="5"/>
      <c r="IFC46" s="5"/>
      <c r="IFD46" s="5"/>
      <c r="IFE46" s="5"/>
      <c r="IFF46" s="5"/>
      <c r="IFG46" s="5"/>
      <c r="IFH46" s="5"/>
      <c r="IFI46" s="5"/>
      <c r="IFJ46" s="5"/>
      <c r="IFK46" s="5"/>
      <c r="IFL46" s="5"/>
      <c r="IFM46" s="5"/>
      <c r="IFN46" s="5"/>
      <c r="IFO46" s="5"/>
      <c r="IFP46" s="5"/>
      <c r="IFQ46" s="5"/>
      <c r="IFR46" s="5"/>
      <c r="IFS46" s="5"/>
      <c r="IFT46" s="5"/>
      <c r="IFU46" s="5"/>
      <c r="IFV46" s="5"/>
      <c r="IFW46" s="5"/>
      <c r="IFX46" s="5"/>
      <c r="IFY46" s="5"/>
      <c r="IFZ46" s="5"/>
      <c r="IGA46" s="5"/>
      <c r="IGB46" s="5"/>
      <c r="IGC46" s="5"/>
      <c r="IGD46" s="5"/>
      <c r="IGE46" s="5"/>
      <c r="IGF46" s="5"/>
      <c r="IGG46" s="5"/>
      <c r="IGH46" s="5"/>
      <c r="IGI46" s="5"/>
      <c r="IGJ46" s="5"/>
      <c r="IGK46" s="5"/>
      <c r="IGL46" s="5"/>
      <c r="IGM46" s="5"/>
      <c r="IGN46" s="5"/>
      <c r="IGO46" s="5"/>
      <c r="IGP46" s="5"/>
      <c r="IGQ46" s="5"/>
      <c r="IGR46" s="5"/>
      <c r="IGS46" s="5"/>
      <c r="IGT46" s="5"/>
      <c r="IGU46" s="5"/>
      <c r="IGV46" s="5"/>
      <c r="IGW46" s="5"/>
      <c r="IGX46" s="5"/>
      <c r="IGY46" s="5"/>
      <c r="IGZ46" s="5"/>
      <c r="IHA46" s="5"/>
      <c r="IHB46" s="5"/>
      <c r="IHC46" s="5"/>
      <c r="IHD46" s="5"/>
      <c r="IHE46" s="5"/>
      <c r="IHF46" s="5"/>
      <c r="IHG46" s="5"/>
      <c r="IHH46" s="5"/>
      <c r="IHI46" s="5"/>
      <c r="IHJ46" s="5"/>
      <c r="IHK46" s="5"/>
      <c r="IHL46" s="5"/>
      <c r="IHM46" s="5"/>
      <c r="IHN46" s="5"/>
      <c r="IHO46" s="5"/>
      <c r="IHP46" s="5"/>
      <c r="IHQ46" s="5"/>
      <c r="IHR46" s="5"/>
      <c r="IHS46" s="5"/>
      <c r="IHT46" s="5"/>
      <c r="IHU46" s="5"/>
      <c r="IHV46" s="5"/>
      <c r="IHW46" s="5"/>
      <c r="IHX46" s="5"/>
      <c r="IHY46" s="5"/>
      <c r="IHZ46" s="5"/>
      <c r="IIA46" s="5"/>
      <c r="IIB46" s="5"/>
      <c r="IIC46" s="5"/>
      <c r="IID46" s="5"/>
      <c r="IIE46" s="5"/>
      <c r="IIF46" s="5"/>
      <c r="IIG46" s="5"/>
      <c r="IIH46" s="5"/>
      <c r="III46" s="5"/>
      <c r="IIJ46" s="5"/>
      <c r="IIK46" s="5"/>
      <c r="IIL46" s="5"/>
      <c r="IIM46" s="5"/>
      <c r="IIN46" s="5"/>
      <c r="IIO46" s="5"/>
      <c r="IIP46" s="5"/>
      <c r="IIQ46" s="5"/>
      <c r="IIR46" s="5"/>
      <c r="IIS46" s="5"/>
      <c r="IIT46" s="5"/>
      <c r="IIU46" s="5"/>
      <c r="IIV46" s="5"/>
      <c r="IIW46" s="5"/>
      <c r="IIX46" s="5"/>
      <c r="IIY46" s="5"/>
      <c r="IIZ46" s="5"/>
      <c r="IJA46" s="5"/>
      <c r="IJB46" s="5"/>
      <c r="IJC46" s="5"/>
      <c r="IJD46" s="5"/>
      <c r="IJE46" s="5"/>
      <c r="IJF46" s="5"/>
      <c r="IJG46" s="5"/>
      <c r="IJH46" s="5"/>
      <c r="IJI46" s="5"/>
      <c r="IJJ46" s="5"/>
      <c r="IJK46" s="5"/>
      <c r="IJL46" s="5"/>
      <c r="IJM46" s="5"/>
      <c r="IJN46" s="5"/>
      <c r="IJO46" s="5"/>
      <c r="IJP46" s="5"/>
      <c r="IJQ46" s="5"/>
      <c r="IJR46" s="5"/>
      <c r="IJS46" s="5"/>
      <c r="IJT46" s="5"/>
      <c r="IJU46" s="5"/>
      <c r="IJV46" s="5"/>
      <c r="IJW46" s="5"/>
      <c r="IJX46" s="5"/>
      <c r="IJY46" s="5"/>
      <c r="IJZ46" s="5"/>
      <c r="IKA46" s="5"/>
      <c r="IKB46" s="5"/>
      <c r="IKC46" s="5"/>
      <c r="IKD46" s="5"/>
      <c r="IKE46" s="5"/>
      <c r="IKF46" s="5"/>
      <c r="IKG46" s="5"/>
      <c r="IKH46" s="5"/>
      <c r="IKI46" s="5"/>
      <c r="IKJ46" s="5"/>
      <c r="IKK46" s="5"/>
      <c r="IKL46" s="5"/>
      <c r="IKM46" s="5"/>
      <c r="IKN46" s="5"/>
      <c r="IKO46" s="5"/>
      <c r="IKP46" s="5"/>
      <c r="IKQ46" s="5"/>
      <c r="IKR46" s="5"/>
      <c r="IKS46" s="5"/>
      <c r="IKT46" s="5"/>
      <c r="IKU46" s="5"/>
      <c r="IKV46" s="5"/>
      <c r="IKW46" s="5"/>
      <c r="IKX46" s="5"/>
      <c r="IKY46" s="5"/>
      <c r="IKZ46" s="5"/>
      <c r="ILA46" s="5"/>
      <c r="ILB46" s="5"/>
      <c r="ILC46" s="5"/>
      <c r="ILD46" s="5"/>
      <c r="ILE46" s="5"/>
      <c r="ILF46" s="5"/>
      <c r="ILG46" s="5"/>
      <c r="ILH46" s="5"/>
      <c r="ILI46" s="5"/>
      <c r="ILJ46" s="5"/>
      <c r="ILK46" s="5"/>
      <c r="ILL46" s="5"/>
      <c r="ILM46" s="5"/>
      <c r="ILN46" s="5"/>
      <c r="ILO46" s="5"/>
      <c r="ILP46" s="5"/>
      <c r="ILQ46" s="5"/>
      <c r="ILR46" s="5"/>
      <c r="ILS46" s="5"/>
      <c r="ILT46" s="5"/>
      <c r="ILU46" s="5"/>
      <c r="ILV46" s="5"/>
      <c r="ILW46" s="5"/>
      <c r="ILX46" s="5"/>
      <c r="ILY46" s="5"/>
      <c r="ILZ46" s="5"/>
      <c r="IMA46" s="5"/>
      <c r="IMB46" s="5"/>
      <c r="IMC46" s="5"/>
      <c r="IMD46" s="5"/>
      <c r="IME46" s="5"/>
      <c r="IMF46" s="5"/>
      <c r="IMG46" s="5"/>
      <c r="IMH46" s="5"/>
      <c r="IMI46" s="5"/>
      <c r="IMJ46" s="5"/>
      <c r="IMK46" s="5"/>
      <c r="IML46" s="5"/>
      <c r="IMM46" s="5"/>
      <c r="IMN46" s="5"/>
      <c r="IMO46" s="5"/>
      <c r="IMP46" s="5"/>
      <c r="IMQ46" s="5"/>
      <c r="IMR46" s="5"/>
      <c r="IMS46" s="5"/>
      <c r="IMT46" s="5"/>
      <c r="IMU46" s="5"/>
      <c r="IMV46" s="5"/>
      <c r="IMW46" s="5"/>
      <c r="IMX46" s="5"/>
      <c r="IMY46" s="5"/>
      <c r="IMZ46" s="5"/>
      <c r="INA46" s="5"/>
      <c r="INB46" s="5"/>
      <c r="INC46" s="5"/>
      <c r="IND46" s="5"/>
      <c r="INE46" s="5"/>
      <c r="INF46" s="5"/>
      <c r="ING46" s="5"/>
      <c r="INH46" s="5"/>
      <c r="INI46" s="5"/>
      <c r="INJ46" s="5"/>
      <c r="INK46" s="5"/>
      <c r="INL46" s="5"/>
      <c r="INM46" s="5"/>
      <c r="INN46" s="5"/>
      <c r="INO46" s="5"/>
      <c r="INP46" s="5"/>
      <c r="INQ46" s="5"/>
      <c r="INR46" s="5"/>
      <c r="INS46" s="5"/>
      <c r="INT46" s="5"/>
      <c r="INU46" s="5"/>
      <c r="INV46" s="5"/>
      <c r="INW46" s="5"/>
      <c r="INX46" s="5"/>
      <c r="INY46" s="5"/>
      <c r="INZ46" s="5"/>
      <c r="IOA46" s="5"/>
      <c r="IOB46" s="5"/>
      <c r="IOC46" s="5"/>
      <c r="IOD46" s="5"/>
      <c r="IOE46" s="5"/>
      <c r="IOF46" s="5"/>
      <c r="IOG46" s="5"/>
      <c r="IOH46" s="5"/>
      <c r="IOI46" s="5"/>
      <c r="IOJ46" s="5"/>
      <c r="IOK46" s="5"/>
      <c r="IOL46" s="5"/>
      <c r="IOM46" s="5"/>
      <c r="ION46" s="5"/>
      <c r="IOO46" s="5"/>
      <c r="IOP46" s="5"/>
      <c r="IOQ46" s="5"/>
      <c r="IOR46" s="5"/>
      <c r="IOS46" s="5"/>
      <c r="IOT46" s="5"/>
      <c r="IOU46" s="5"/>
      <c r="IOV46" s="5"/>
      <c r="IOW46" s="5"/>
      <c r="IOX46" s="5"/>
      <c r="IOY46" s="5"/>
      <c r="IOZ46" s="5"/>
      <c r="IPA46" s="5"/>
      <c r="IPB46" s="5"/>
      <c r="IPC46" s="5"/>
      <c r="IPD46" s="5"/>
      <c r="IPE46" s="5"/>
      <c r="IPF46" s="5"/>
      <c r="IPG46" s="5"/>
      <c r="IPH46" s="5"/>
      <c r="IPI46" s="5"/>
      <c r="IPJ46" s="5"/>
      <c r="IPK46" s="5"/>
      <c r="IPL46" s="5"/>
      <c r="IPM46" s="5"/>
      <c r="IPN46" s="5"/>
      <c r="IPO46" s="5"/>
      <c r="IPP46" s="5"/>
      <c r="IPQ46" s="5"/>
      <c r="IPR46" s="5"/>
      <c r="IPS46" s="5"/>
      <c r="IPT46" s="5"/>
      <c r="IPU46" s="5"/>
      <c r="IPV46" s="5"/>
      <c r="IPW46" s="5"/>
      <c r="IPX46" s="5"/>
      <c r="IPY46" s="5"/>
      <c r="IPZ46" s="5"/>
      <c r="IQA46" s="5"/>
      <c r="IQB46" s="5"/>
      <c r="IQC46" s="5"/>
      <c r="IQD46" s="5"/>
      <c r="IQE46" s="5"/>
      <c r="IQF46" s="5"/>
      <c r="IQG46" s="5"/>
      <c r="IQH46" s="5"/>
      <c r="IQI46" s="5"/>
      <c r="IQJ46" s="5"/>
      <c r="IQK46" s="5"/>
      <c r="IQL46" s="5"/>
      <c r="IQM46" s="5"/>
      <c r="IQN46" s="5"/>
      <c r="IQO46" s="5"/>
      <c r="IQP46" s="5"/>
      <c r="IQQ46" s="5"/>
      <c r="IQR46" s="5"/>
      <c r="IQS46" s="5"/>
      <c r="IQT46" s="5"/>
      <c r="IQU46" s="5"/>
      <c r="IQV46" s="5"/>
      <c r="IQW46" s="5"/>
      <c r="IQX46" s="5"/>
      <c r="IQY46" s="5"/>
      <c r="IQZ46" s="5"/>
      <c r="IRA46" s="5"/>
      <c r="IRB46" s="5"/>
      <c r="IRC46" s="5"/>
      <c r="IRD46" s="5"/>
      <c r="IRE46" s="5"/>
      <c r="IRF46" s="5"/>
      <c r="IRG46" s="5"/>
      <c r="IRH46" s="5"/>
      <c r="IRI46" s="5"/>
      <c r="IRJ46" s="5"/>
      <c r="IRK46" s="5"/>
      <c r="IRL46" s="5"/>
      <c r="IRM46" s="5"/>
      <c r="IRN46" s="5"/>
      <c r="IRO46" s="5"/>
      <c r="IRP46" s="5"/>
      <c r="IRQ46" s="5"/>
      <c r="IRR46" s="5"/>
      <c r="IRS46" s="5"/>
      <c r="IRT46" s="5"/>
      <c r="IRU46" s="5"/>
      <c r="IRV46" s="5"/>
      <c r="IRW46" s="5"/>
      <c r="IRX46" s="5"/>
      <c r="IRY46" s="5"/>
      <c r="IRZ46" s="5"/>
      <c r="ISA46" s="5"/>
      <c r="ISB46" s="5"/>
      <c r="ISC46" s="5"/>
      <c r="ISD46" s="5"/>
      <c r="ISE46" s="5"/>
      <c r="ISF46" s="5"/>
      <c r="ISG46" s="5"/>
      <c r="ISH46" s="5"/>
      <c r="ISI46" s="5"/>
      <c r="ISJ46" s="5"/>
      <c r="ISK46" s="5"/>
      <c r="ISL46" s="5"/>
      <c r="ISM46" s="5"/>
      <c r="ISN46" s="5"/>
      <c r="ISO46" s="5"/>
      <c r="ISP46" s="5"/>
      <c r="ISQ46" s="5"/>
      <c r="ISR46" s="5"/>
      <c r="ISS46" s="5"/>
      <c r="IST46" s="5"/>
      <c r="ISU46" s="5"/>
      <c r="ISV46" s="5"/>
      <c r="ISW46" s="5"/>
      <c r="ISX46" s="5"/>
      <c r="ISY46" s="5"/>
      <c r="ISZ46" s="5"/>
      <c r="ITA46" s="5"/>
      <c r="ITB46" s="5"/>
      <c r="ITC46" s="5"/>
      <c r="ITD46" s="5"/>
      <c r="ITE46" s="5"/>
      <c r="ITF46" s="5"/>
      <c r="ITG46" s="5"/>
      <c r="ITH46" s="5"/>
      <c r="ITI46" s="5"/>
      <c r="ITJ46" s="5"/>
      <c r="ITK46" s="5"/>
      <c r="ITL46" s="5"/>
      <c r="ITM46" s="5"/>
      <c r="ITN46" s="5"/>
      <c r="ITO46" s="5"/>
      <c r="ITP46" s="5"/>
      <c r="ITQ46" s="5"/>
      <c r="ITR46" s="5"/>
      <c r="ITS46" s="5"/>
      <c r="ITT46" s="5"/>
      <c r="ITU46" s="5"/>
      <c r="ITV46" s="5"/>
      <c r="ITW46" s="5"/>
      <c r="ITX46" s="5"/>
      <c r="ITY46" s="5"/>
      <c r="ITZ46" s="5"/>
      <c r="IUA46" s="5"/>
      <c r="IUB46" s="5"/>
      <c r="IUC46" s="5"/>
      <c r="IUD46" s="5"/>
      <c r="IUE46" s="5"/>
      <c r="IUF46" s="5"/>
      <c r="IUG46" s="5"/>
      <c r="IUH46" s="5"/>
      <c r="IUI46" s="5"/>
      <c r="IUJ46" s="5"/>
      <c r="IUK46" s="5"/>
      <c r="IUL46" s="5"/>
      <c r="IUM46" s="5"/>
      <c r="IUN46" s="5"/>
      <c r="IUO46" s="5"/>
      <c r="IUP46" s="5"/>
      <c r="IUQ46" s="5"/>
      <c r="IUR46" s="5"/>
      <c r="IUS46" s="5"/>
      <c r="IUT46" s="5"/>
      <c r="IUU46" s="5"/>
      <c r="IUV46" s="5"/>
      <c r="IUW46" s="5"/>
      <c r="IUX46" s="5"/>
      <c r="IUY46" s="5"/>
      <c r="IUZ46" s="5"/>
      <c r="IVA46" s="5"/>
      <c r="IVB46" s="5"/>
      <c r="IVC46" s="5"/>
      <c r="IVD46" s="5"/>
      <c r="IVE46" s="5"/>
      <c r="IVF46" s="5"/>
      <c r="IVG46" s="5"/>
      <c r="IVH46" s="5"/>
      <c r="IVI46" s="5"/>
      <c r="IVJ46" s="5"/>
      <c r="IVK46" s="5"/>
      <c r="IVL46" s="5"/>
      <c r="IVM46" s="5"/>
      <c r="IVN46" s="5"/>
      <c r="IVO46" s="5"/>
      <c r="IVP46" s="5"/>
      <c r="IVQ46" s="5"/>
      <c r="IVR46" s="5"/>
      <c r="IVS46" s="5"/>
      <c r="IVT46" s="5"/>
      <c r="IVU46" s="5"/>
      <c r="IVV46" s="5"/>
      <c r="IVW46" s="5"/>
      <c r="IVX46" s="5"/>
      <c r="IVY46" s="5"/>
      <c r="IVZ46" s="5"/>
      <c r="IWA46" s="5"/>
      <c r="IWB46" s="5"/>
      <c r="IWC46" s="5"/>
      <c r="IWD46" s="5"/>
      <c r="IWE46" s="5"/>
      <c r="IWF46" s="5"/>
      <c r="IWG46" s="5"/>
      <c r="IWH46" s="5"/>
      <c r="IWI46" s="5"/>
      <c r="IWJ46" s="5"/>
      <c r="IWK46" s="5"/>
      <c r="IWL46" s="5"/>
      <c r="IWM46" s="5"/>
      <c r="IWN46" s="5"/>
      <c r="IWO46" s="5"/>
      <c r="IWP46" s="5"/>
      <c r="IWQ46" s="5"/>
      <c r="IWR46" s="5"/>
      <c r="IWS46" s="5"/>
      <c r="IWT46" s="5"/>
      <c r="IWU46" s="5"/>
      <c r="IWV46" s="5"/>
      <c r="IWW46" s="5"/>
      <c r="IWX46" s="5"/>
      <c r="IWY46" s="5"/>
      <c r="IWZ46" s="5"/>
      <c r="IXA46" s="5"/>
      <c r="IXB46" s="5"/>
      <c r="IXC46" s="5"/>
      <c r="IXD46" s="5"/>
      <c r="IXE46" s="5"/>
      <c r="IXF46" s="5"/>
      <c r="IXG46" s="5"/>
      <c r="IXH46" s="5"/>
      <c r="IXI46" s="5"/>
      <c r="IXJ46" s="5"/>
      <c r="IXK46" s="5"/>
      <c r="IXL46" s="5"/>
      <c r="IXM46" s="5"/>
      <c r="IXN46" s="5"/>
      <c r="IXO46" s="5"/>
      <c r="IXP46" s="5"/>
      <c r="IXQ46" s="5"/>
      <c r="IXR46" s="5"/>
      <c r="IXS46" s="5"/>
      <c r="IXT46" s="5"/>
      <c r="IXU46" s="5"/>
      <c r="IXV46" s="5"/>
      <c r="IXW46" s="5"/>
      <c r="IXX46" s="5"/>
      <c r="IXY46" s="5"/>
      <c r="IXZ46" s="5"/>
      <c r="IYA46" s="5"/>
      <c r="IYB46" s="5"/>
      <c r="IYC46" s="5"/>
      <c r="IYD46" s="5"/>
      <c r="IYE46" s="5"/>
      <c r="IYF46" s="5"/>
      <c r="IYG46" s="5"/>
      <c r="IYH46" s="5"/>
      <c r="IYI46" s="5"/>
      <c r="IYJ46" s="5"/>
      <c r="IYK46" s="5"/>
      <c r="IYL46" s="5"/>
      <c r="IYM46" s="5"/>
      <c r="IYN46" s="5"/>
      <c r="IYO46" s="5"/>
      <c r="IYP46" s="5"/>
      <c r="IYQ46" s="5"/>
      <c r="IYR46" s="5"/>
      <c r="IYS46" s="5"/>
      <c r="IYT46" s="5"/>
      <c r="IYU46" s="5"/>
      <c r="IYV46" s="5"/>
      <c r="IYW46" s="5"/>
      <c r="IYX46" s="5"/>
      <c r="IYY46" s="5"/>
      <c r="IYZ46" s="5"/>
      <c r="IZA46" s="5"/>
      <c r="IZB46" s="5"/>
      <c r="IZC46" s="5"/>
      <c r="IZD46" s="5"/>
      <c r="IZE46" s="5"/>
      <c r="IZF46" s="5"/>
      <c r="IZG46" s="5"/>
      <c r="IZH46" s="5"/>
      <c r="IZI46" s="5"/>
      <c r="IZJ46" s="5"/>
      <c r="IZK46" s="5"/>
      <c r="IZL46" s="5"/>
      <c r="IZM46" s="5"/>
      <c r="IZN46" s="5"/>
      <c r="IZO46" s="5"/>
      <c r="IZP46" s="5"/>
      <c r="IZQ46" s="5"/>
      <c r="IZR46" s="5"/>
      <c r="IZS46" s="5"/>
      <c r="IZT46" s="5"/>
      <c r="IZU46" s="5"/>
      <c r="IZV46" s="5"/>
      <c r="IZW46" s="5"/>
      <c r="IZX46" s="5"/>
      <c r="IZY46" s="5"/>
      <c r="IZZ46" s="5"/>
      <c r="JAA46" s="5"/>
      <c r="JAB46" s="5"/>
      <c r="JAC46" s="5"/>
      <c r="JAD46" s="5"/>
      <c r="JAE46" s="5"/>
      <c r="JAF46" s="5"/>
      <c r="JAG46" s="5"/>
      <c r="JAH46" s="5"/>
      <c r="JAI46" s="5"/>
      <c r="JAJ46" s="5"/>
      <c r="JAK46" s="5"/>
      <c r="JAL46" s="5"/>
      <c r="JAM46" s="5"/>
      <c r="JAN46" s="5"/>
      <c r="JAO46" s="5"/>
      <c r="JAP46" s="5"/>
      <c r="JAQ46" s="5"/>
      <c r="JAR46" s="5"/>
      <c r="JAS46" s="5"/>
      <c r="JAT46" s="5"/>
      <c r="JAU46" s="5"/>
      <c r="JAV46" s="5"/>
      <c r="JAW46" s="5"/>
      <c r="JAX46" s="5"/>
      <c r="JAY46" s="5"/>
      <c r="JAZ46" s="5"/>
      <c r="JBA46" s="5"/>
      <c r="JBB46" s="5"/>
      <c r="JBC46" s="5"/>
      <c r="JBD46" s="5"/>
      <c r="JBE46" s="5"/>
      <c r="JBF46" s="5"/>
      <c r="JBG46" s="5"/>
      <c r="JBH46" s="5"/>
      <c r="JBI46" s="5"/>
      <c r="JBJ46" s="5"/>
      <c r="JBK46" s="5"/>
      <c r="JBL46" s="5"/>
      <c r="JBM46" s="5"/>
      <c r="JBN46" s="5"/>
      <c r="JBO46" s="5"/>
      <c r="JBP46" s="5"/>
      <c r="JBQ46" s="5"/>
      <c r="JBR46" s="5"/>
      <c r="JBS46" s="5"/>
      <c r="JBT46" s="5"/>
      <c r="JBU46" s="5"/>
      <c r="JBV46" s="5"/>
      <c r="JBW46" s="5"/>
      <c r="JBX46" s="5"/>
      <c r="JBY46" s="5"/>
      <c r="JBZ46" s="5"/>
      <c r="JCA46" s="5"/>
      <c r="JCB46" s="5"/>
      <c r="JCC46" s="5"/>
      <c r="JCD46" s="5"/>
      <c r="JCE46" s="5"/>
      <c r="JCF46" s="5"/>
      <c r="JCG46" s="5"/>
      <c r="JCH46" s="5"/>
      <c r="JCI46" s="5"/>
      <c r="JCJ46" s="5"/>
      <c r="JCK46" s="5"/>
      <c r="JCL46" s="5"/>
      <c r="JCM46" s="5"/>
      <c r="JCN46" s="5"/>
      <c r="JCO46" s="5"/>
      <c r="JCP46" s="5"/>
      <c r="JCQ46" s="5"/>
      <c r="JCR46" s="5"/>
      <c r="JCS46" s="5"/>
      <c r="JCT46" s="5"/>
      <c r="JCU46" s="5"/>
      <c r="JCV46" s="5"/>
      <c r="JCW46" s="5"/>
      <c r="JCX46" s="5"/>
      <c r="JCY46" s="5"/>
      <c r="JCZ46" s="5"/>
      <c r="JDA46" s="5"/>
      <c r="JDB46" s="5"/>
      <c r="JDC46" s="5"/>
      <c r="JDD46" s="5"/>
      <c r="JDE46" s="5"/>
      <c r="JDF46" s="5"/>
      <c r="JDG46" s="5"/>
      <c r="JDH46" s="5"/>
      <c r="JDI46" s="5"/>
      <c r="JDJ46" s="5"/>
      <c r="JDK46" s="5"/>
      <c r="JDL46" s="5"/>
      <c r="JDM46" s="5"/>
      <c r="JDN46" s="5"/>
      <c r="JDO46" s="5"/>
      <c r="JDP46" s="5"/>
      <c r="JDQ46" s="5"/>
      <c r="JDR46" s="5"/>
      <c r="JDS46" s="5"/>
      <c r="JDT46" s="5"/>
      <c r="JDU46" s="5"/>
      <c r="JDV46" s="5"/>
      <c r="JDW46" s="5"/>
      <c r="JDX46" s="5"/>
      <c r="JDY46" s="5"/>
      <c r="JDZ46" s="5"/>
      <c r="JEA46" s="5"/>
      <c r="JEB46" s="5"/>
      <c r="JEC46" s="5"/>
      <c r="JED46" s="5"/>
      <c r="JEE46" s="5"/>
      <c r="JEF46" s="5"/>
      <c r="JEG46" s="5"/>
      <c r="JEH46" s="5"/>
      <c r="JEI46" s="5"/>
      <c r="JEJ46" s="5"/>
      <c r="JEK46" s="5"/>
      <c r="JEL46" s="5"/>
      <c r="JEM46" s="5"/>
      <c r="JEN46" s="5"/>
      <c r="JEO46" s="5"/>
      <c r="JEP46" s="5"/>
      <c r="JEQ46" s="5"/>
      <c r="JER46" s="5"/>
      <c r="JES46" s="5"/>
      <c r="JET46" s="5"/>
      <c r="JEU46" s="5"/>
      <c r="JEV46" s="5"/>
      <c r="JEW46" s="5"/>
      <c r="JEX46" s="5"/>
      <c r="JEY46" s="5"/>
      <c r="JEZ46" s="5"/>
      <c r="JFA46" s="5"/>
      <c r="JFB46" s="5"/>
      <c r="JFC46" s="5"/>
      <c r="JFD46" s="5"/>
      <c r="JFE46" s="5"/>
      <c r="JFF46" s="5"/>
      <c r="JFG46" s="5"/>
      <c r="JFH46" s="5"/>
      <c r="JFI46" s="5"/>
      <c r="JFJ46" s="5"/>
      <c r="JFK46" s="5"/>
      <c r="JFL46" s="5"/>
      <c r="JFM46" s="5"/>
      <c r="JFN46" s="5"/>
      <c r="JFO46" s="5"/>
      <c r="JFP46" s="5"/>
      <c r="JFQ46" s="5"/>
      <c r="JFR46" s="5"/>
      <c r="JFS46" s="5"/>
      <c r="JFT46" s="5"/>
      <c r="JFU46" s="5"/>
      <c r="JFV46" s="5"/>
      <c r="JFW46" s="5"/>
      <c r="JFX46" s="5"/>
      <c r="JFY46" s="5"/>
      <c r="JFZ46" s="5"/>
      <c r="JGA46" s="5"/>
      <c r="JGB46" s="5"/>
      <c r="JGC46" s="5"/>
      <c r="JGD46" s="5"/>
      <c r="JGE46" s="5"/>
      <c r="JGF46" s="5"/>
      <c r="JGG46" s="5"/>
      <c r="JGH46" s="5"/>
      <c r="JGI46" s="5"/>
      <c r="JGJ46" s="5"/>
      <c r="JGK46" s="5"/>
      <c r="JGL46" s="5"/>
      <c r="JGM46" s="5"/>
      <c r="JGN46" s="5"/>
      <c r="JGO46" s="5"/>
      <c r="JGP46" s="5"/>
      <c r="JGQ46" s="5"/>
      <c r="JGR46" s="5"/>
      <c r="JGS46" s="5"/>
      <c r="JGT46" s="5"/>
      <c r="JGU46" s="5"/>
      <c r="JGV46" s="5"/>
      <c r="JGW46" s="5"/>
      <c r="JGX46" s="5"/>
      <c r="JGY46" s="5"/>
      <c r="JGZ46" s="5"/>
      <c r="JHA46" s="5"/>
      <c r="JHB46" s="5"/>
      <c r="JHC46" s="5"/>
      <c r="JHD46" s="5"/>
      <c r="JHE46" s="5"/>
      <c r="JHF46" s="5"/>
      <c r="JHG46" s="5"/>
      <c r="JHH46" s="5"/>
      <c r="JHI46" s="5"/>
      <c r="JHJ46" s="5"/>
      <c r="JHK46" s="5"/>
      <c r="JHL46" s="5"/>
      <c r="JHM46" s="5"/>
      <c r="JHN46" s="5"/>
      <c r="JHO46" s="5"/>
      <c r="JHP46" s="5"/>
      <c r="JHQ46" s="5"/>
      <c r="JHR46" s="5"/>
      <c r="JHS46" s="5"/>
      <c r="JHT46" s="5"/>
      <c r="JHU46" s="5"/>
      <c r="JHV46" s="5"/>
      <c r="JHW46" s="5"/>
      <c r="JHX46" s="5"/>
      <c r="JHY46" s="5"/>
      <c r="JHZ46" s="5"/>
      <c r="JIA46" s="5"/>
      <c r="JIB46" s="5"/>
      <c r="JIC46" s="5"/>
      <c r="JID46" s="5"/>
      <c r="JIE46" s="5"/>
      <c r="JIF46" s="5"/>
      <c r="JIG46" s="5"/>
      <c r="JIH46" s="5"/>
      <c r="JII46" s="5"/>
      <c r="JIJ46" s="5"/>
      <c r="JIK46" s="5"/>
      <c r="JIL46" s="5"/>
      <c r="JIM46" s="5"/>
      <c r="JIN46" s="5"/>
      <c r="JIO46" s="5"/>
      <c r="JIP46" s="5"/>
      <c r="JIQ46" s="5"/>
      <c r="JIR46" s="5"/>
      <c r="JIS46" s="5"/>
      <c r="JIT46" s="5"/>
      <c r="JIU46" s="5"/>
      <c r="JIV46" s="5"/>
      <c r="JIW46" s="5"/>
      <c r="JIX46" s="5"/>
      <c r="JIY46" s="5"/>
      <c r="JIZ46" s="5"/>
      <c r="JJA46" s="5"/>
      <c r="JJB46" s="5"/>
      <c r="JJC46" s="5"/>
      <c r="JJD46" s="5"/>
      <c r="JJE46" s="5"/>
      <c r="JJF46" s="5"/>
      <c r="JJG46" s="5"/>
      <c r="JJH46" s="5"/>
      <c r="JJI46" s="5"/>
      <c r="JJJ46" s="5"/>
      <c r="JJK46" s="5"/>
      <c r="JJL46" s="5"/>
      <c r="JJM46" s="5"/>
      <c r="JJN46" s="5"/>
      <c r="JJO46" s="5"/>
      <c r="JJP46" s="5"/>
      <c r="JJQ46" s="5"/>
      <c r="JJR46" s="5"/>
      <c r="JJS46" s="5"/>
      <c r="JJT46" s="5"/>
      <c r="JJU46" s="5"/>
      <c r="JJV46" s="5"/>
      <c r="JJW46" s="5"/>
      <c r="JJX46" s="5"/>
      <c r="JJY46" s="5"/>
      <c r="JJZ46" s="5"/>
      <c r="JKA46" s="5"/>
      <c r="JKB46" s="5"/>
      <c r="JKC46" s="5"/>
      <c r="JKD46" s="5"/>
      <c r="JKE46" s="5"/>
      <c r="JKF46" s="5"/>
      <c r="JKG46" s="5"/>
      <c r="JKH46" s="5"/>
      <c r="JKI46" s="5"/>
      <c r="JKJ46" s="5"/>
      <c r="JKK46" s="5"/>
      <c r="JKL46" s="5"/>
      <c r="JKM46" s="5"/>
      <c r="JKN46" s="5"/>
      <c r="JKO46" s="5"/>
      <c r="JKP46" s="5"/>
      <c r="JKQ46" s="5"/>
      <c r="JKR46" s="5"/>
      <c r="JKS46" s="5"/>
      <c r="JKT46" s="5"/>
      <c r="JKU46" s="5"/>
      <c r="JKV46" s="5"/>
      <c r="JKW46" s="5"/>
      <c r="JKX46" s="5"/>
      <c r="JKY46" s="5"/>
      <c r="JKZ46" s="5"/>
      <c r="JLA46" s="5"/>
      <c r="JLB46" s="5"/>
      <c r="JLC46" s="5"/>
      <c r="JLD46" s="5"/>
      <c r="JLE46" s="5"/>
      <c r="JLF46" s="5"/>
      <c r="JLG46" s="5"/>
      <c r="JLH46" s="5"/>
      <c r="JLI46" s="5"/>
      <c r="JLJ46" s="5"/>
      <c r="JLK46" s="5"/>
      <c r="JLL46" s="5"/>
      <c r="JLM46" s="5"/>
      <c r="JLN46" s="5"/>
      <c r="JLO46" s="5"/>
      <c r="JLP46" s="5"/>
      <c r="JLQ46" s="5"/>
      <c r="JLR46" s="5"/>
      <c r="JLS46" s="5"/>
      <c r="JLT46" s="5"/>
      <c r="JLU46" s="5"/>
      <c r="JLV46" s="5"/>
      <c r="JLW46" s="5"/>
      <c r="JLX46" s="5"/>
      <c r="JLY46" s="5"/>
      <c r="JLZ46" s="5"/>
      <c r="JMA46" s="5"/>
      <c r="JMB46" s="5"/>
      <c r="JMC46" s="5"/>
      <c r="JMD46" s="5"/>
      <c r="JME46" s="5"/>
      <c r="JMF46" s="5"/>
      <c r="JMG46" s="5"/>
      <c r="JMH46" s="5"/>
      <c r="JMI46" s="5"/>
      <c r="JMJ46" s="5"/>
      <c r="JMK46" s="5"/>
      <c r="JML46" s="5"/>
      <c r="JMM46" s="5"/>
      <c r="JMN46" s="5"/>
      <c r="JMO46" s="5"/>
      <c r="JMP46" s="5"/>
      <c r="JMQ46" s="5"/>
      <c r="JMR46" s="5"/>
      <c r="JMS46" s="5"/>
      <c r="JMT46" s="5"/>
      <c r="JMU46" s="5"/>
      <c r="JMV46" s="5"/>
      <c r="JMW46" s="5"/>
      <c r="JMX46" s="5"/>
      <c r="JMY46" s="5"/>
      <c r="JMZ46" s="5"/>
      <c r="JNA46" s="5"/>
      <c r="JNB46" s="5"/>
      <c r="JNC46" s="5"/>
      <c r="JND46" s="5"/>
      <c r="JNE46" s="5"/>
      <c r="JNF46" s="5"/>
      <c r="JNG46" s="5"/>
      <c r="JNH46" s="5"/>
      <c r="JNI46" s="5"/>
      <c r="JNJ46" s="5"/>
      <c r="JNK46" s="5"/>
      <c r="JNL46" s="5"/>
      <c r="JNM46" s="5"/>
      <c r="JNN46" s="5"/>
      <c r="JNO46" s="5"/>
      <c r="JNP46" s="5"/>
      <c r="JNQ46" s="5"/>
      <c r="JNR46" s="5"/>
      <c r="JNS46" s="5"/>
      <c r="JNT46" s="5"/>
      <c r="JNU46" s="5"/>
      <c r="JNV46" s="5"/>
      <c r="JNW46" s="5"/>
      <c r="JNX46" s="5"/>
      <c r="JNY46" s="5"/>
      <c r="JNZ46" s="5"/>
      <c r="JOA46" s="5"/>
      <c r="JOB46" s="5"/>
      <c r="JOC46" s="5"/>
      <c r="JOD46" s="5"/>
      <c r="JOE46" s="5"/>
      <c r="JOF46" s="5"/>
      <c r="JOG46" s="5"/>
      <c r="JOH46" s="5"/>
      <c r="JOI46" s="5"/>
      <c r="JOJ46" s="5"/>
      <c r="JOK46" s="5"/>
      <c r="JOL46" s="5"/>
      <c r="JOM46" s="5"/>
      <c r="JON46" s="5"/>
      <c r="JOO46" s="5"/>
      <c r="JOP46" s="5"/>
      <c r="JOQ46" s="5"/>
      <c r="JOR46" s="5"/>
      <c r="JOS46" s="5"/>
      <c r="JOT46" s="5"/>
      <c r="JOU46" s="5"/>
      <c r="JOV46" s="5"/>
      <c r="JOW46" s="5"/>
      <c r="JOX46" s="5"/>
      <c r="JOY46" s="5"/>
      <c r="JOZ46" s="5"/>
      <c r="JPA46" s="5"/>
      <c r="JPB46" s="5"/>
      <c r="JPC46" s="5"/>
      <c r="JPD46" s="5"/>
      <c r="JPE46" s="5"/>
      <c r="JPF46" s="5"/>
      <c r="JPG46" s="5"/>
      <c r="JPH46" s="5"/>
      <c r="JPI46" s="5"/>
      <c r="JPJ46" s="5"/>
      <c r="JPK46" s="5"/>
      <c r="JPL46" s="5"/>
      <c r="JPM46" s="5"/>
      <c r="JPN46" s="5"/>
      <c r="JPO46" s="5"/>
      <c r="JPP46" s="5"/>
      <c r="JPQ46" s="5"/>
      <c r="JPR46" s="5"/>
      <c r="JPS46" s="5"/>
      <c r="JPT46" s="5"/>
      <c r="JPU46" s="5"/>
      <c r="JPV46" s="5"/>
      <c r="JPW46" s="5"/>
      <c r="JPX46" s="5"/>
      <c r="JPY46" s="5"/>
      <c r="JPZ46" s="5"/>
      <c r="JQA46" s="5"/>
      <c r="JQB46" s="5"/>
      <c r="JQC46" s="5"/>
      <c r="JQD46" s="5"/>
      <c r="JQE46" s="5"/>
      <c r="JQF46" s="5"/>
      <c r="JQG46" s="5"/>
      <c r="JQH46" s="5"/>
      <c r="JQI46" s="5"/>
      <c r="JQJ46" s="5"/>
      <c r="JQK46" s="5"/>
      <c r="JQL46" s="5"/>
      <c r="JQM46" s="5"/>
      <c r="JQN46" s="5"/>
      <c r="JQO46" s="5"/>
      <c r="JQP46" s="5"/>
      <c r="JQQ46" s="5"/>
      <c r="JQR46" s="5"/>
      <c r="JQS46" s="5"/>
      <c r="JQT46" s="5"/>
      <c r="JQU46" s="5"/>
      <c r="JQV46" s="5"/>
      <c r="JQW46" s="5"/>
      <c r="JQX46" s="5"/>
      <c r="JQY46" s="5"/>
      <c r="JQZ46" s="5"/>
      <c r="JRA46" s="5"/>
      <c r="JRB46" s="5"/>
      <c r="JRC46" s="5"/>
      <c r="JRD46" s="5"/>
      <c r="JRE46" s="5"/>
      <c r="JRF46" s="5"/>
      <c r="JRG46" s="5"/>
      <c r="JRH46" s="5"/>
      <c r="JRI46" s="5"/>
      <c r="JRJ46" s="5"/>
      <c r="JRK46" s="5"/>
      <c r="JRL46" s="5"/>
      <c r="JRM46" s="5"/>
      <c r="JRN46" s="5"/>
      <c r="JRO46" s="5"/>
      <c r="JRP46" s="5"/>
      <c r="JRQ46" s="5"/>
      <c r="JRR46" s="5"/>
      <c r="JRS46" s="5"/>
      <c r="JRT46" s="5"/>
      <c r="JRU46" s="5"/>
      <c r="JRV46" s="5"/>
      <c r="JRW46" s="5"/>
      <c r="JRX46" s="5"/>
      <c r="JRY46" s="5"/>
      <c r="JRZ46" s="5"/>
      <c r="JSA46" s="5"/>
      <c r="JSB46" s="5"/>
      <c r="JSC46" s="5"/>
      <c r="JSD46" s="5"/>
      <c r="JSE46" s="5"/>
      <c r="JSF46" s="5"/>
      <c r="JSG46" s="5"/>
      <c r="JSH46" s="5"/>
      <c r="JSI46" s="5"/>
      <c r="JSJ46" s="5"/>
      <c r="JSK46" s="5"/>
      <c r="JSL46" s="5"/>
      <c r="JSM46" s="5"/>
      <c r="JSN46" s="5"/>
      <c r="JSO46" s="5"/>
      <c r="JSP46" s="5"/>
      <c r="JSQ46" s="5"/>
      <c r="JSR46" s="5"/>
      <c r="JSS46" s="5"/>
      <c r="JST46" s="5"/>
      <c r="JSU46" s="5"/>
      <c r="JSV46" s="5"/>
      <c r="JSW46" s="5"/>
      <c r="JSX46" s="5"/>
      <c r="JSY46" s="5"/>
      <c r="JSZ46" s="5"/>
      <c r="JTA46" s="5"/>
      <c r="JTB46" s="5"/>
      <c r="JTC46" s="5"/>
      <c r="JTD46" s="5"/>
      <c r="JTE46" s="5"/>
      <c r="JTF46" s="5"/>
      <c r="JTG46" s="5"/>
      <c r="JTH46" s="5"/>
      <c r="JTI46" s="5"/>
      <c r="JTJ46" s="5"/>
      <c r="JTK46" s="5"/>
      <c r="JTL46" s="5"/>
      <c r="JTM46" s="5"/>
      <c r="JTN46" s="5"/>
      <c r="JTO46" s="5"/>
      <c r="JTP46" s="5"/>
      <c r="JTQ46" s="5"/>
      <c r="JTR46" s="5"/>
      <c r="JTS46" s="5"/>
      <c r="JTT46" s="5"/>
      <c r="JTU46" s="5"/>
      <c r="JTV46" s="5"/>
      <c r="JTW46" s="5"/>
      <c r="JTX46" s="5"/>
      <c r="JTY46" s="5"/>
      <c r="JTZ46" s="5"/>
      <c r="JUA46" s="5"/>
      <c r="JUB46" s="5"/>
      <c r="JUC46" s="5"/>
      <c r="JUD46" s="5"/>
      <c r="JUE46" s="5"/>
      <c r="JUF46" s="5"/>
      <c r="JUG46" s="5"/>
      <c r="JUH46" s="5"/>
      <c r="JUI46" s="5"/>
      <c r="JUJ46" s="5"/>
      <c r="JUK46" s="5"/>
      <c r="JUL46" s="5"/>
      <c r="JUM46" s="5"/>
      <c r="JUN46" s="5"/>
      <c r="JUO46" s="5"/>
      <c r="JUP46" s="5"/>
      <c r="JUQ46" s="5"/>
      <c r="JUR46" s="5"/>
      <c r="JUS46" s="5"/>
      <c r="JUT46" s="5"/>
      <c r="JUU46" s="5"/>
      <c r="JUV46" s="5"/>
      <c r="JUW46" s="5"/>
      <c r="JUX46" s="5"/>
      <c r="JUY46" s="5"/>
      <c r="JUZ46" s="5"/>
      <c r="JVA46" s="5"/>
      <c r="JVB46" s="5"/>
      <c r="JVC46" s="5"/>
      <c r="JVD46" s="5"/>
      <c r="JVE46" s="5"/>
      <c r="JVF46" s="5"/>
      <c r="JVG46" s="5"/>
      <c r="JVH46" s="5"/>
      <c r="JVI46" s="5"/>
      <c r="JVJ46" s="5"/>
      <c r="JVK46" s="5"/>
      <c r="JVL46" s="5"/>
      <c r="JVM46" s="5"/>
      <c r="JVN46" s="5"/>
      <c r="JVO46" s="5"/>
      <c r="JVP46" s="5"/>
      <c r="JVQ46" s="5"/>
      <c r="JVR46" s="5"/>
      <c r="JVS46" s="5"/>
      <c r="JVT46" s="5"/>
      <c r="JVU46" s="5"/>
      <c r="JVV46" s="5"/>
      <c r="JVW46" s="5"/>
      <c r="JVX46" s="5"/>
      <c r="JVY46" s="5"/>
      <c r="JVZ46" s="5"/>
      <c r="JWA46" s="5"/>
      <c r="JWB46" s="5"/>
      <c r="JWC46" s="5"/>
      <c r="JWD46" s="5"/>
      <c r="JWE46" s="5"/>
      <c r="JWF46" s="5"/>
      <c r="JWG46" s="5"/>
      <c r="JWH46" s="5"/>
      <c r="JWI46" s="5"/>
      <c r="JWJ46" s="5"/>
      <c r="JWK46" s="5"/>
      <c r="JWL46" s="5"/>
      <c r="JWM46" s="5"/>
      <c r="JWN46" s="5"/>
      <c r="JWO46" s="5"/>
      <c r="JWP46" s="5"/>
      <c r="JWQ46" s="5"/>
      <c r="JWR46" s="5"/>
      <c r="JWS46" s="5"/>
      <c r="JWT46" s="5"/>
      <c r="JWU46" s="5"/>
      <c r="JWV46" s="5"/>
      <c r="JWW46" s="5"/>
      <c r="JWX46" s="5"/>
      <c r="JWY46" s="5"/>
      <c r="JWZ46" s="5"/>
      <c r="JXA46" s="5"/>
      <c r="JXB46" s="5"/>
      <c r="JXC46" s="5"/>
      <c r="JXD46" s="5"/>
      <c r="JXE46" s="5"/>
      <c r="JXF46" s="5"/>
      <c r="JXG46" s="5"/>
      <c r="JXH46" s="5"/>
      <c r="JXI46" s="5"/>
      <c r="JXJ46" s="5"/>
      <c r="JXK46" s="5"/>
      <c r="JXL46" s="5"/>
      <c r="JXM46" s="5"/>
      <c r="JXN46" s="5"/>
      <c r="JXO46" s="5"/>
      <c r="JXP46" s="5"/>
      <c r="JXQ46" s="5"/>
      <c r="JXR46" s="5"/>
      <c r="JXS46" s="5"/>
      <c r="JXT46" s="5"/>
      <c r="JXU46" s="5"/>
      <c r="JXV46" s="5"/>
      <c r="JXW46" s="5"/>
      <c r="JXX46" s="5"/>
      <c r="JXY46" s="5"/>
      <c r="JXZ46" s="5"/>
      <c r="JYA46" s="5"/>
      <c r="JYB46" s="5"/>
      <c r="JYC46" s="5"/>
      <c r="JYD46" s="5"/>
      <c r="JYE46" s="5"/>
      <c r="JYF46" s="5"/>
      <c r="JYG46" s="5"/>
      <c r="JYH46" s="5"/>
      <c r="JYI46" s="5"/>
      <c r="JYJ46" s="5"/>
      <c r="JYK46" s="5"/>
      <c r="JYL46" s="5"/>
      <c r="JYM46" s="5"/>
      <c r="JYN46" s="5"/>
      <c r="JYO46" s="5"/>
      <c r="JYP46" s="5"/>
      <c r="JYQ46" s="5"/>
      <c r="JYR46" s="5"/>
      <c r="JYS46" s="5"/>
      <c r="JYT46" s="5"/>
      <c r="JYU46" s="5"/>
      <c r="JYV46" s="5"/>
      <c r="JYW46" s="5"/>
      <c r="JYX46" s="5"/>
      <c r="JYY46" s="5"/>
      <c r="JYZ46" s="5"/>
      <c r="JZA46" s="5"/>
      <c r="JZB46" s="5"/>
      <c r="JZC46" s="5"/>
      <c r="JZD46" s="5"/>
      <c r="JZE46" s="5"/>
      <c r="JZF46" s="5"/>
      <c r="JZG46" s="5"/>
      <c r="JZH46" s="5"/>
      <c r="JZI46" s="5"/>
      <c r="JZJ46" s="5"/>
      <c r="JZK46" s="5"/>
      <c r="JZL46" s="5"/>
      <c r="JZM46" s="5"/>
      <c r="JZN46" s="5"/>
      <c r="JZO46" s="5"/>
      <c r="JZP46" s="5"/>
      <c r="JZQ46" s="5"/>
      <c r="JZR46" s="5"/>
      <c r="JZS46" s="5"/>
      <c r="JZT46" s="5"/>
      <c r="JZU46" s="5"/>
      <c r="JZV46" s="5"/>
      <c r="JZW46" s="5"/>
      <c r="JZX46" s="5"/>
      <c r="JZY46" s="5"/>
      <c r="JZZ46" s="5"/>
      <c r="KAA46" s="5"/>
      <c r="KAB46" s="5"/>
      <c r="KAC46" s="5"/>
      <c r="KAD46" s="5"/>
      <c r="KAE46" s="5"/>
      <c r="KAF46" s="5"/>
      <c r="KAG46" s="5"/>
      <c r="KAH46" s="5"/>
      <c r="KAI46" s="5"/>
      <c r="KAJ46" s="5"/>
      <c r="KAK46" s="5"/>
      <c r="KAL46" s="5"/>
      <c r="KAM46" s="5"/>
      <c r="KAN46" s="5"/>
      <c r="KAO46" s="5"/>
      <c r="KAP46" s="5"/>
      <c r="KAQ46" s="5"/>
      <c r="KAR46" s="5"/>
      <c r="KAS46" s="5"/>
      <c r="KAT46" s="5"/>
      <c r="KAU46" s="5"/>
      <c r="KAV46" s="5"/>
      <c r="KAW46" s="5"/>
      <c r="KAX46" s="5"/>
      <c r="KAY46" s="5"/>
      <c r="KAZ46" s="5"/>
      <c r="KBA46" s="5"/>
      <c r="KBB46" s="5"/>
      <c r="KBC46" s="5"/>
      <c r="KBD46" s="5"/>
      <c r="KBE46" s="5"/>
      <c r="KBF46" s="5"/>
      <c r="KBG46" s="5"/>
      <c r="KBH46" s="5"/>
      <c r="KBI46" s="5"/>
      <c r="KBJ46" s="5"/>
      <c r="KBK46" s="5"/>
      <c r="KBL46" s="5"/>
      <c r="KBM46" s="5"/>
      <c r="KBN46" s="5"/>
      <c r="KBO46" s="5"/>
      <c r="KBP46" s="5"/>
      <c r="KBQ46" s="5"/>
      <c r="KBR46" s="5"/>
      <c r="KBS46" s="5"/>
      <c r="KBT46" s="5"/>
      <c r="KBU46" s="5"/>
      <c r="KBV46" s="5"/>
      <c r="KBW46" s="5"/>
      <c r="KBX46" s="5"/>
      <c r="KBY46" s="5"/>
      <c r="KBZ46" s="5"/>
      <c r="KCA46" s="5"/>
      <c r="KCB46" s="5"/>
      <c r="KCC46" s="5"/>
      <c r="KCD46" s="5"/>
      <c r="KCE46" s="5"/>
      <c r="KCF46" s="5"/>
      <c r="KCG46" s="5"/>
      <c r="KCH46" s="5"/>
      <c r="KCI46" s="5"/>
      <c r="KCJ46" s="5"/>
      <c r="KCK46" s="5"/>
      <c r="KCL46" s="5"/>
      <c r="KCM46" s="5"/>
      <c r="KCN46" s="5"/>
      <c r="KCO46" s="5"/>
      <c r="KCP46" s="5"/>
      <c r="KCQ46" s="5"/>
      <c r="KCR46" s="5"/>
      <c r="KCS46" s="5"/>
      <c r="KCT46" s="5"/>
      <c r="KCU46" s="5"/>
      <c r="KCV46" s="5"/>
      <c r="KCW46" s="5"/>
      <c r="KCX46" s="5"/>
      <c r="KCY46" s="5"/>
      <c r="KCZ46" s="5"/>
      <c r="KDA46" s="5"/>
      <c r="KDB46" s="5"/>
      <c r="KDC46" s="5"/>
      <c r="KDD46" s="5"/>
      <c r="KDE46" s="5"/>
      <c r="KDF46" s="5"/>
      <c r="KDG46" s="5"/>
      <c r="KDH46" s="5"/>
      <c r="KDI46" s="5"/>
      <c r="KDJ46" s="5"/>
      <c r="KDK46" s="5"/>
      <c r="KDL46" s="5"/>
      <c r="KDM46" s="5"/>
      <c r="KDN46" s="5"/>
      <c r="KDO46" s="5"/>
      <c r="KDP46" s="5"/>
      <c r="KDQ46" s="5"/>
      <c r="KDR46" s="5"/>
      <c r="KDS46" s="5"/>
      <c r="KDT46" s="5"/>
      <c r="KDU46" s="5"/>
      <c r="KDV46" s="5"/>
      <c r="KDW46" s="5"/>
      <c r="KDX46" s="5"/>
      <c r="KDY46" s="5"/>
      <c r="KDZ46" s="5"/>
      <c r="KEA46" s="5"/>
      <c r="KEB46" s="5"/>
      <c r="KEC46" s="5"/>
      <c r="KED46" s="5"/>
      <c r="KEE46" s="5"/>
      <c r="KEF46" s="5"/>
      <c r="KEG46" s="5"/>
      <c r="KEH46" s="5"/>
      <c r="KEI46" s="5"/>
      <c r="KEJ46" s="5"/>
      <c r="KEK46" s="5"/>
      <c r="KEL46" s="5"/>
      <c r="KEM46" s="5"/>
      <c r="KEN46" s="5"/>
      <c r="KEO46" s="5"/>
      <c r="KEP46" s="5"/>
      <c r="KEQ46" s="5"/>
      <c r="KER46" s="5"/>
      <c r="KES46" s="5"/>
      <c r="KET46" s="5"/>
      <c r="KEU46" s="5"/>
      <c r="KEV46" s="5"/>
      <c r="KEW46" s="5"/>
      <c r="KEX46" s="5"/>
      <c r="KEY46" s="5"/>
      <c r="KEZ46" s="5"/>
      <c r="KFA46" s="5"/>
      <c r="KFB46" s="5"/>
      <c r="KFC46" s="5"/>
      <c r="KFD46" s="5"/>
      <c r="KFE46" s="5"/>
      <c r="KFF46" s="5"/>
      <c r="KFG46" s="5"/>
      <c r="KFH46" s="5"/>
      <c r="KFI46" s="5"/>
      <c r="KFJ46" s="5"/>
      <c r="KFK46" s="5"/>
      <c r="KFL46" s="5"/>
      <c r="KFM46" s="5"/>
      <c r="KFN46" s="5"/>
      <c r="KFO46" s="5"/>
      <c r="KFP46" s="5"/>
      <c r="KFQ46" s="5"/>
      <c r="KFR46" s="5"/>
      <c r="KFS46" s="5"/>
      <c r="KFT46" s="5"/>
      <c r="KFU46" s="5"/>
      <c r="KFV46" s="5"/>
      <c r="KFW46" s="5"/>
      <c r="KFX46" s="5"/>
      <c r="KFY46" s="5"/>
      <c r="KFZ46" s="5"/>
      <c r="KGA46" s="5"/>
      <c r="KGB46" s="5"/>
      <c r="KGC46" s="5"/>
      <c r="KGD46" s="5"/>
      <c r="KGE46" s="5"/>
      <c r="KGF46" s="5"/>
      <c r="KGG46" s="5"/>
      <c r="KGH46" s="5"/>
      <c r="KGI46" s="5"/>
      <c r="KGJ46" s="5"/>
      <c r="KGK46" s="5"/>
      <c r="KGL46" s="5"/>
      <c r="KGM46" s="5"/>
      <c r="KGN46" s="5"/>
      <c r="KGO46" s="5"/>
      <c r="KGP46" s="5"/>
      <c r="KGQ46" s="5"/>
      <c r="KGR46" s="5"/>
      <c r="KGS46" s="5"/>
      <c r="KGT46" s="5"/>
      <c r="KGU46" s="5"/>
      <c r="KGV46" s="5"/>
      <c r="KGW46" s="5"/>
      <c r="KGX46" s="5"/>
      <c r="KGY46" s="5"/>
      <c r="KGZ46" s="5"/>
      <c r="KHA46" s="5"/>
      <c r="KHB46" s="5"/>
      <c r="KHC46" s="5"/>
      <c r="KHD46" s="5"/>
      <c r="KHE46" s="5"/>
      <c r="KHF46" s="5"/>
      <c r="KHG46" s="5"/>
      <c r="KHH46" s="5"/>
      <c r="KHI46" s="5"/>
      <c r="KHJ46" s="5"/>
      <c r="KHK46" s="5"/>
      <c r="KHL46" s="5"/>
      <c r="KHM46" s="5"/>
      <c r="KHN46" s="5"/>
      <c r="KHO46" s="5"/>
      <c r="KHP46" s="5"/>
      <c r="KHQ46" s="5"/>
      <c r="KHR46" s="5"/>
      <c r="KHS46" s="5"/>
      <c r="KHT46" s="5"/>
      <c r="KHU46" s="5"/>
      <c r="KHV46" s="5"/>
      <c r="KHW46" s="5"/>
      <c r="KHX46" s="5"/>
      <c r="KHY46" s="5"/>
      <c r="KHZ46" s="5"/>
      <c r="KIA46" s="5"/>
      <c r="KIB46" s="5"/>
      <c r="KIC46" s="5"/>
      <c r="KID46" s="5"/>
      <c r="KIE46" s="5"/>
      <c r="KIF46" s="5"/>
      <c r="KIG46" s="5"/>
      <c r="KIH46" s="5"/>
      <c r="KII46" s="5"/>
      <c r="KIJ46" s="5"/>
      <c r="KIK46" s="5"/>
      <c r="KIL46" s="5"/>
      <c r="KIM46" s="5"/>
      <c r="KIN46" s="5"/>
      <c r="KIO46" s="5"/>
      <c r="KIP46" s="5"/>
      <c r="KIQ46" s="5"/>
      <c r="KIR46" s="5"/>
      <c r="KIS46" s="5"/>
      <c r="KIT46" s="5"/>
      <c r="KIU46" s="5"/>
      <c r="KIV46" s="5"/>
      <c r="KIW46" s="5"/>
      <c r="KIX46" s="5"/>
      <c r="KIY46" s="5"/>
      <c r="KIZ46" s="5"/>
      <c r="KJA46" s="5"/>
      <c r="KJB46" s="5"/>
      <c r="KJC46" s="5"/>
      <c r="KJD46" s="5"/>
      <c r="KJE46" s="5"/>
      <c r="KJF46" s="5"/>
      <c r="KJG46" s="5"/>
      <c r="KJH46" s="5"/>
      <c r="KJI46" s="5"/>
      <c r="KJJ46" s="5"/>
      <c r="KJK46" s="5"/>
      <c r="KJL46" s="5"/>
      <c r="KJM46" s="5"/>
      <c r="KJN46" s="5"/>
      <c r="KJO46" s="5"/>
      <c r="KJP46" s="5"/>
      <c r="KJQ46" s="5"/>
      <c r="KJR46" s="5"/>
      <c r="KJS46" s="5"/>
      <c r="KJT46" s="5"/>
      <c r="KJU46" s="5"/>
      <c r="KJV46" s="5"/>
      <c r="KJW46" s="5"/>
      <c r="KJX46" s="5"/>
      <c r="KJY46" s="5"/>
      <c r="KJZ46" s="5"/>
      <c r="KKA46" s="5"/>
      <c r="KKB46" s="5"/>
      <c r="KKC46" s="5"/>
      <c r="KKD46" s="5"/>
      <c r="KKE46" s="5"/>
      <c r="KKF46" s="5"/>
      <c r="KKG46" s="5"/>
      <c r="KKH46" s="5"/>
      <c r="KKI46" s="5"/>
      <c r="KKJ46" s="5"/>
      <c r="KKK46" s="5"/>
      <c r="KKL46" s="5"/>
      <c r="KKM46" s="5"/>
      <c r="KKN46" s="5"/>
      <c r="KKO46" s="5"/>
      <c r="KKP46" s="5"/>
      <c r="KKQ46" s="5"/>
      <c r="KKR46" s="5"/>
      <c r="KKS46" s="5"/>
      <c r="KKT46" s="5"/>
      <c r="KKU46" s="5"/>
      <c r="KKV46" s="5"/>
      <c r="KKW46" s="5"/>
      <c r="KKX46" s="5"/>
      <c r="KKY46" s="5"/>
      <c r="KKZ46" s="5"/>
      <c r="KLA46" s="5"/>
      <c r="KLB46" s="5"/>
      <c r="KLC46" s="5"/>
      <c r="KLD46" s="5"/>
      <c r="KLE46" s="5"/>
      <c r="KLF46" s="5"/>
      <c r="KLG46" s="5"/>
      <c r="KLH46" s="5"/>
      <c r="KLI46" s="5"/>
      <c r="KLJ46" s="5"/>
      <c r="KLK46" s="5"/>
      <c r="KLL46" s="5"/>
      <c r="KLM46" s="5"/>
      <c r="KLN46" s="5"/>
      <c r="KLO46" s="5"/>
      <c r="KLP46" s="5"/>
      <c r="KLQ46" s="5"/>
      <c r="KLR46" s="5"/>
      <c r="KLS46" s="5"/>
      <c r="KLT46" s="5"/>
      <c r="KLU46" s="5"/>
      <c r="KLV46" s="5"/>
      <c r="KLW46" s="5"/>
      <c r="KLX46" s="5"/>
      <c r="KLY46" s="5"/>
      <c r="KLZ46" s="5"/>
      <c r="KMA46" s="5"/>
      <c r="KMB46" s="5"/>
      <c r="KMC46" s="5"/>
      <c r="KMD46" s="5"/>
      <c r="KME46" s="5"/>
      <c r="KMF46" s="5"/>
      <c r="KMG46" s="5"/>
      <c r="KMH46" s="5"/>
      <c r="KMI46" s="5"/>
      <c r="KMJ46" s="5"/>
      <c r="KMK46" s="5"/>
      <c r="KML46" s="5"/>
      <c r="KMM46" s="5"/>
      <c r="KMN46" s="5"/>
      <c r="KMO46" s="5"/>
      <c r="KMP46" s="5"/>
      <c r="KMQ46" s="5"/>
      <c r="KMR46" s="5"/>
      <c r="KMS46" s="5"/>
      <c r="KMT46" s="5"/>
      <c r="KMU46" s="5"/>
      <c r="KMV46" s="5"/>
      <c r="KMW46" s="5"/>
      <c r="KMX46" s="5"/>
      <c r="KMY46" s="5"/>
      <c r="KMZ46" s="5"/>
      <c r="KNA46" s="5"/>
      <c r="KNB46" s="5"/>
      <c r="KNC46" s="5"/>
      <c r="KND46" s="5"/>
      <c r="KNE46" s="5"/>
      <c r="KNF46" s="5"/>
      <c r="KNG46" s="5"/>
      <c r="KNH46" s="5"/>
      <c r="KNI46" s="5"/>
      <c r="KNJ46" s="5"/>
      <c r="KNK46" s="5"/>
      <c r="KNL46" s="5"/>
      <c r="KNM46" s="5"/>
      <c r="KNN46" s="5"/>
      <c r="KNO46" s="5"/>
      <c r="KNP46" s="5"/>
      <c r="KNQ46" s="5"/>
      <c r="KNR46" s="5"/>
      <c r="KNS46" s="5"/>
      <c r="KNT46" s="5"/>
      <c r="KNU46" s="5"/>
      <c r="KNV46" s="5"/>
      <c r="KNW46" s="5"/>
      <c r="KNX46" s="5"/>
      <c r="KNY46" s="5"/>
      <c r="KNZ46" s="5"/>
      <c r="KOA46" s="5"/>
      <c r="KOB46" s="5"/>
      <c r="KOC46" s="5"/>
      <c r="KOD46" s="5"/>
      <c r="KOE46" s="5"/>
      <c r="KOF46" s="5"/>
      <c r="KOG46" s="5"/>
      <c r="KOH46" s="5"/>
      <c r="KOI46" s="5"/>
      <c r="KOJ46" s="5"/>
      <c r="KOK46" s="5"/>
      <c r="KOL46" s="5"/>
      <c r="KOM46" s="5"/>
      <c r="KON46" s="5"/>
      <c r="KOO46" s="5"/>
      <c r="KOP46" s="5"/>
      <c r="KOQ46" s="5"/>
      <c r="KOR46" s="5"/>
      <c r="KOS46" s="5"/>
      <c r="KOT46" s="5"/>
      <c r="KOU46" s="5"/>
      <c r="KOV46" s="5"/>
      <c r="KOW46" s="5"/>
      <c r="KOX46" s="5"/>
      <c r="KOY46" s="5"/>
      <c r="KOZ46" s="5"/>
      <c r="KPA46" s="5"/>
      <c r="KPB46" s="5"/>
      <c r="KPC46" s="5"/>
      <c r="KPD46" s="5"/>
      <c r="KPE46" s="5"/>
      <c r="KPF46" s="5"/>
      <c r="KPG46" s="5"/>
      <c r="KPH46" s="5"/>
      <c r="KPI46" s="5"/>
      <c r="KPJ46" s="5"/>
      <c r="KPK46" s="5"/>
      <c r="KPL46" s="5"/>
      <c r="KPM46" s="5"/>
      <c r="KPN46" s="5"/>
      <c r="KPO46" s="5"/>
      <c r="KPP46" s="5"/>
      <c r="KPQ46" s="5"/>
      <c r="KPR46" s="5"/>
      <c r="KPS46" s="5"/>
      <c r="KPT46" s="5"/>
      <c r="KPU46" s="5"/>
      <c r="KPV46" s="5"/>
      <c r="KPW46" s="5"/>
      <c r="KPX46" s="5"/>
      <c r="KPY46" s="5"/>
      <c r="KPZ46" s="5"/>
      <c r="KQA46" s="5"/>
      <c r="KQB46" s="5"/>
      <c r="KQC46" s="5"/>
      <c r="KQD46" s="5"/>
      <c r="KQE46" s="5"/>
      <c r="KQF46" s="5"/>
      <c r="KQG46" s="5"/>
      <c r="KQH46" s="5"/>
      <c r="KQI46" s="5"/>
      <c r="KQJ46" s="5"/>
      <c r="KQK46" s="5"/>
      <c r="KQL46" s="5"/>
      <c r="KQM46" s="5"/>
      <c r="KQN46" s="5"/>
      <c r="KQO46" s="5"/>
      <c r="KQP46" s="5"/>
      <c r="KQQ46" s="5"/>
      <c r="KQR46" s="5"/>
      <c r="KQS46" s="5"/>
      <c r="KQT46" s="5"/>
      <c r="KQU46" s="5"/>
      <c r="KQV46" s="5"/>
      <c r="KQW46" s="5"/>
      <c r="KQX46" s="5"/>
      <c r="KQY46" s="5"/>
      <c r="KQZ46" s="5"/>
      <c r="KRA46" s="5"/>
      <c r="KRB46" s="5"/>
      <c r="KRC46" s="5"/>
      <c r="KRD46" s="5"/>
      <c r="KRE46" s="5"/>
      <c r="KRF46" s="5"/>
      <c r="KRG46" s="5"/>
      <c r="KRH46" s="5"/>
      <c r="KRI46" s="5"/>
      <c r="KRJ46" s="5"/>
      <c r="KRK46" s="5"/>
      <c r="KRL46" s="5"/>
      <c r="KRM46" s="5"/>
      <c r="KRN46" s="5"/>
      <c r="KRO46" s="5"/>
      <c r="KRP46" s="5"/>
      <c r="KRQ46" s="5"/>
      <c r="KRR46" s="5"/>
      <c r="KRS46" s="5"/>
      <c r="KRT46" s="5"/>
      <c r="KRU46" s="5"/>
      <c r="KRV46" s="5"/>
      <c r="KRW46" s="5"/>
      <c r="KRX46" s="5"/>
      <c r="KRY46" s="5"/>
      <c r="KRZ46" s="5"/>
      <c r="KSA46" s="5"/>
      <c r="KSB46" s="5"/>
      <c r="KSC46" s="5"/>
      <c r="KSD46" s="5"/>
      <c r="KSE46" s="5"/>
      <c r="KSF46" s="5"/>
      <c r="KSG46" s="5"/>
      <c r="KSH46" s="5"/>
      <c r="KSI46" s="5"/>
      <c r="KSJ46" s="5"/>
      <c r="KSK46" s="5"/>
      <c r="KSL46" s="5"/>
      <c r="KSM46" s="5"/>
      <c r="KSN46" s="5"/>
      <c r="KSO46" s="5"/>
      <c r="KSP46" s="5"/>
      <c r="KSQ46" s="5"/>
      <c r="KSR46" s="5"/>
      <c r="KSS46" s="5"/>
      <c r="KST46" s="5"/>
      <c r="KSU46" s="5"/>
      <c r="KSV46" s="5"/>
      <c r="KSW46" s="5"/>
      <c r="KSX46" s="5"/>
      <c r="KSY46" s="5"/>
      <c r="KSZ46" s="5"/>
      <c r="KTA46" s="5"/>
      <c r="KTB46" s="5"/>
      <c r="KTC46" s="5"/>
      <c r="KTD46" s="5"/>
      <c r="KTE46" s="5"/>
      <c r="KTF46" s="5"/>
      <c r="KTG46" s="5"/>
      <c r="KTH46" s="5"/>
      <c r="KTI46" s="5"/>
      <c r="KTJ46" s="5"/>
      <c r="KTK46" s="5"/>
      <c r="KTL46" s="5"/>
      <c r="KTM46" s="5"/>
      <c r="KTN46" s="5"/>
      <c r="KTO46" s="5"/>
      <c r="KTP46" s="5"/>
      <c r="KTQ46" s="5"/>
      <c r="KTR46" s="5"/>
      <c r="KTS46" s="5"/>
      <c r="KTT46" s="5"/>
      <c r="KTU46" s="5"/>
      <c r="KTV46" s="5"/>
      <c r="KTW46" s="5"/>
      <c r="KTX46" s="5"/>
      <c r="KTY46" s="5"/>
      <c r="KTZ46" s="5"/>
      <c r="KUA46" s="5"/>
      <c r="KUB46" s="5"/>
      <c r="KUC46" s="5"/>
      <c r="KUD46" s="5"/>
      <c r="KUE46" s="5"/>
      <c r="KUF46" s="5"/>
      <c r="KUG46" s="5"/>
      <c r="KUH46" s="5"/>
      <c r="KUI46" s="5"/>
      <c r="KUJ46" s="5"/>
      <c r="KUK46" s="5"/>
      <c r="KUL46" s="5"/>
      <c r="KUM46" s="5"/>
      <c r="KUN46" s="5"/>
      <c r="KUO46" s="5"/>
      <c r="KUP46" s="5"/>
      <c r="KUQ46" s="5"/>
      <c r="KUR46" s="5"/>
      <c r="KUS46" s="5"/>
      <c r="KUT46" s="5"/>
      <c r="KUU46" s="5"/>
      <c r="KUV46" s="5"/>
      <c r="KUW46" s="5"/>
      <c r="KUX46" s="5"/>
      <c r="KUY46" s="5"/>
      <c r="KUZ46" s="5"/>
      <c r="KVA46" s="5"/>
      <c r="KVB46" s="5"/>
      <c r="KVC46" s="5"/>
      <c r="KVD46" s="5"/>
      <c r="KVE46" s="5"/>
      <c r="KVF46" s="5"/>
      <c r="KVG46" s="5"/>
      <c r="KVH46" s="5"/>
      <c r="KVI46" s="5"/>
      <c r="KVJ46" s="5"/>
      <c r="KVK46" s="5"/>
      <c r="KVL46" s="5"/>
      <c r="KVM46" s="5"/>
      <c r="KVN46" s="5"/>
      <c r="KVO46" s="5"/>
      <c r="KVP46" s="5"/>
      <c r="KVQ46" s="5"/>
      <c r="KVR46" s="5"/>
      <c r="KVS46" s="5"/>
      <c r="KVT46" s="5"/>
      <c r="KVU46" s="5"/>
      <c r="KVV46" s="5"/>
      <c r="KVW46" s="5"/>
      <c r="KVX46" s="5"/>
      <c r="KVY46" s="5"/>
      <c r="KVZ46" s="5"/>
      <c r="KWA46" s="5"/>
      <c r="KWB46" s="5"/>
      <c r="KWC46" s="5"/>
      <c r="KWD46" s="5"/>
      <c r="KWE46" s="5"/>
      <c r="KWF46" s="5"/>
      <c r="KWG46" s="5"/>
      <c r="KWH46" s="5"/>
      <c r="KWI46" s="5"/>
      <c r="KWJ46" s="5"/>
      <c r="KWK46" s="5"/>
      <c r="KWL46" s="5"/>
      <c r="KWM46" s="5"/>
      <c r="KWN46" s="5"/>
      <c r="KWO46" s="5"/>
      <c r="KWP46" s="5"/>
      <c r="KWQ46" s="5"/>
      <c r="KWR46" s="5"/>
      <c r="KWS46" s="5"/>
      <c r="KWT46" s="5"/>
      <c r="KWU46" s="5"/>
      <c r="KWV46" s="5"/>
      <c r="KWW46" s="5"/>
      <c r="KWX46" s="5"/>
      <c r="KWY46" s="5"/>
      <c r="KWZ46" s="5"/>
      <c r="KXA46" s="5"/>
      <c r="KXB46" s="5"/>
      <c r="KXC46" s="5"/>
      <c r="KXD46" s="5"/>
      <c r="KXE46" s="5"/>
      <c r="KXF46" s="5"/>
      <c r="KXG46" s="5"/>
      <c r="KXH46" s="5"/>
      <c r="KXI46" s="5"/>
      <c r="KXJ46" s="5"/>
      <c r="KXK46" s="5"/>
      <c r="KXL46" s="5"/>
      <c r="KXM46" s="5"/>
      <c r="KXN46" s="5"/>
      <c r="KXO46" s="5"/>
      <c r="KXP46" s="5"/>
      <c r="KXQ46" s="5"/>
      <c r="KXR46" s="5"/>
      <c r="KXS46" s="5"/>
      <c r="KXT46" s="5"/>
      <c r="KXU46" s="5"/>
      <c r="KXV46" s="5"/>
      <c r="KXW46" s="5"/>
      <c r="KXX46" s="5"/>
      <c r="KXY46" s="5"/>
      <c r="KXZ46" s="5"/>
      <c r="KYA46" s="5"/>
      <c r="KYB46" s="5"/>
      <c r="KYC46" s="5"/>
      <c r="KYD46" s="5"/>
      <c r="KYE46" s="5"/>
      <c r="KYF46" s="5"/>
      <c r="KYG46" s="5"/>
      <c r="KYH46" s="5"/>
      <c r="KYI46" s="5"/>
      <c r="KYJ46" s="5"/>
      <c r="KYK46" s="5"/>
      <c r="KYL46" s="5"/>
      <c r="KYM46" s="5"/>
      <c r="KYN46" s="5"/>
      <c r="KYO46" s="5"/>
      <c r="KYP46" s="5"/>
      <c r="KYQ46" s="5"/>
      <c r="KYR46" s="5"/>
      <c r="KYS46" s="5"/>
      <c r="KYT46" s="5"/>
      <c r="KYU46" s="5"/>
      <c r="KYV46" s="5"/>
      <c r="KYW46" s="5"/>
      <c r="KYX46" s="5"/>
      <c r="KYY46" s="5"/>
      <c r="KYZ46" s="5"/>
      <c r="KZA46" s="5"/>
      <c r="KZB46" s="5"/>
      <c r="KZC46" s="5"/>
      <c r="KZD46" s="5"/>
      <c r="KZE46" s="5"/>
      <c r="KZF46" s="5"/>
      <c r="KZG46" s="5"/>
      <c r="KZH46" s="5"/>
      <c r="KZI46" s="5"/>
      <c r="KZJ46" s="5"/>
      <c r="KZK46" s="5"/>
      <c r="KZL46" s="5"/>
      <c r="KZM46" s="5"/>
      <c r="KZN46" s="5"/>
      <c r="KZO46" s="5"/>
      <c r="KZP46" s="5"/>
      <c r="KZQ46" s="5"/>
      <c r="KZR46" s="5"/>
      <c r="KZS46" s="5"/>
      <c r="KZT46" s="5"/>
      <c r="KZU46" s="5"/>
      <c r="KZV46" s="5"/>
      <c r="KZW46" s="5"/>
      <c r="KZX46" s="5"/>
      <c r="KZY46" s="5"/>
      <c r="KZZ46" s="5"/>
      <c r="LAA46" s="5"/>
      <c r="LAB46" s="5"/>
      <c r="LAC46" s="5"/>
      <c r="LAD46" s="5"/>
      <c r="LAE46" s="5"/>
      <c r="LAF46" s="5"/>
      <c r="LAG46" s="5"/>
      <c r="LAH46" s="5"/>
      <c r="LAI46" s="5"/>
      <c r="LAJ46" s="5"/>
      <c r="LAK46" s="5"/>
      <c r="LAL46" s="5"/>
      <c r="LAM46" s="5"/>
      <c r="LAN46" s="5"/>
      <c r="LAO46" s="5"/>
      <c r="LAP46" s="5"/>
      <c r="LAQ46" s="5"/>
      <c r="LAR46" s="5"/>
      <c r="LAS46" s="5"/>
      <c r="LAT46" s="5"/>
      <c r="LAU46" s="5"/>
      <c r="LAV46" s="5"/>
      <c r="LAW46" s="5"/>
      <c r="LAX46" s="5"/>
      <c r="LAY46" s="5"/>
      <c r="LAZ46" s="5"/>
      <c r="LBA46" s="5"/>
      <c r="LBB46" s="5"/>
      <c r="LBC46" s="5"/>
      <c r="LBD46" s="5"/>
      <c r="LBE46" s="5"/>
      <c r="LBF46" s="5"/>
      <c r="LBG46" s="5"/>
      <c r="LBH46" s="5"/>
      <c r="LBI46" s="5"/>
      <c r="LBJ46" s="5"/>
      <c r="LBK46" s="5"/>
      <c r="LBL46" s="5"/>
      <c r="LBM46" s="5"/>
      <c r="LBN46" s="5"/>
      <c r="LBO46" s="5"/>
      <c r="LBP46" s="5"/>
      <c r="LBQ46" s="5"/>
      <c r="LBR46" s="5"/>
      <c r="LBS46" s="5"/>
      <c r="LBT46" s="5"/>
      <c r="LBU46" s="5"/>
      <c r="LBV46" s="5"/>
      <c r="LBW46" s="5"/>
      <c r="LBX46" s="5"/>
      <c r="LBY46" s="5"/>
      <c r="LBZ46" s="5"/>
      <c r="LCA46" s="5"/>
      <c r="LCB46" s="5"/>
      <c r="LCC46" s="5"/>
      <c r="LCD46" s="5"/>
      <c r="LCE46" s="5"/>
      <c r="LCF46" s="5"/>
      <c r="LCG46" s="5"/>
      <c r="LCH46" s="5"/>
      <c r="LCI46" s="5"/>
      <c r="LCJ46" s="5"/>
      <c r="LCK46" s="5"/>
      <c r="LCL46" s="5"/>
      <c r="LCM46" s="5"/>
      <c r="LCN46" s="5"/>
      <c r="LCO46" s="5"/>
      <c r="LCP46" s="5"/>
      <c r="LCQ46" s="5"/>
      <c r="LCR46" s="5"/>
      <c r="LCS46" s="5"/>
      <c r="LCT46" s="5"/>
      <c r="LCU46" s="5"/>
      <c r="LCV46" s="5"/>
      <c r="LCW46" s="5"/>
      <c r="LCX46" s="5"/>
      <c r="LCY46" s="5"/>
      <c r="LCZ46" s="5"/>
      <c r="LDA46" s="5"/>
      <c r="LDB46" s="5"/>
      <c r="LDC46" s="5"/>
      <c r="LDD46" s="5"/>
      <c r="LDE46" s="5"/>
      <c r="LDF46" s="5"/>
      <c r="LDG46" s="5"/>
      <c r="LDH46" s="5"/>
      <c r="LDI46" s="5"/>
      <c r="LDJ46" s="5"/>
      <c r="LDK46" s="5"/>
      <c r="LDL46" s="5"/>
      <c r="LDM46" s="5"/>
      <c r="LDN46" s="5"/>
      <c r="LDO46" s="5"/>
      <c r="LDP46" s="5"/>
      <c r="LDQ46" s="5"/>
      <c r="LDR46" s="5"/>
      <c r="LDS46" s="5"/>
      <c r="LDT46" s="5"/>
      <c r="LDU46" s="5"/>
      <c r="LDV46" s="5"/>
      <c r="LDW46" s="5"/>
      <c r="LDX46" s="5"/>
      <c r="LDY46" s="5"/>
      <c r="LDZ46" s="5"/>
      <c r="LEA46" s="5"/>
      <c r="LEB46" s="5"/>
      <c r="LEC46" s="5"/>
      <c r="LED46" s="5"/>
      <c r="LEE46" s="5"/>
      <c r="LEF46" s="5"/>
      <c r="LEG46" s="5"/>
      <c r="LEH46" s="5"/>
      <c r="LEI46" s="5"/>
      <c r="LEJ46" s="5"/>
      <c r="LEK46" s="5"/>
      <c r="LEL46" s="5"/>
      <c r="LEM46" s="5"/>
      <c r="LEN46" s="5"/>
      <c r="LEO46" s="5"/>
      <c r="LEP46" s="5"/>
      <c r="LEQ46" s="5"/>
      <c r="LER46" s="5"/>
      <c r="LES46" s="5"/>
      <c r="LET46" s="5"/>
      <c r="LEU46" s="5"/>
      <c r="LEV46" s="5"/>
      <c r="LEW46" s="5"/>
      <c r="LEX46" s="5"/>
      <c r="LEY46" s="5"/>
      <c r="LEZ46" s="5"/>
      <c r="LFA46" s="5"/>
      <c r="LFB46" s="5"/>
      <c r="LFC46" s="5"/>
      <c r="LFD46" s="5"/>
      <c r="LFE46" s="5"/>
      <c r="LFF46" s="5"/>
      <c r="LFG46" s="5"/>
      <c r="LFH46" s="5"/>
      <c r="LFI46" s="5"/>
      <c r="LFJ46" s="5"/>
      <c r="LFK46" s="5"/>
      <c r="LFL46" s="5"/>
      <c r="LFM46" s="5"/>
      <c r="LFN46" s="5"/>
      <c r="LFO46" s="5"/>
      <c r="LFP46" s="5"/>
      <c r="LFQ46" s="5"/>
      <c r="LFR46" s="5"/>
      <c r="LFS46" s="5"/>
      <c r="LFT46" s="5"/>
      <c r="LFU46" s="5"/>
      <c r="LFV46" s="5"/>
      <c r="LFW46" s="5"/>
      <c r="LFX46" s="5"/>
      <c r="LFY46" s="5"/>
      <c r="LFZ46" s="5"/>
      <c r="LGA46" s="5"/>
      <c r="LGB46" s="5"/>
      <c r="LGC46" s="5"/>
      <c r="LGD46" s="5"/>
      <c r="LGE46" s="5"/>
      <c r="LGF46" s="5"/>
      <c r="LGG46" s="5"/>
      <c r="LGH46" s="5"/>
      <c r="LGI46" s="5"/>
      <c r="LGJ46" s="5"/>
      <c r="LGK46" s="5"/>
      <c r="LGL46" s="5"/>
      <c r="LGM46" s="5"/>
      <c r="LGN46" s="5"/>
      <c r="LGO46" s="5"/>
      <c r="LGP46" s="5"/>
      <c r="LGQ46" s="5"/>
      <c r="LGR46" s="5"/>
      <c r="LGS46" s="5"/>
      <c r="LGT46" s="5"/>
      <c r="LGU46" s="5"/>
      <c r="LGV46" s="5"/>
      <c r="LGW46" s="5"/>
      <c r="LGX46" s="5"/>
      <c r="LGY46" s="5"/>
      <c r="LGZ46" s="5"/>
      <c r="LHA46" s="5"/>
      <c r="LHB46" s="5"/>
      <c r="LHC46" s="5"/>
      <c r="LHD46" s="5"/>
      <c r="LHE46" s="5"/>
      <c r="LHF46" s="5"/>
      <c r="LHG46" s="5"/>
      <c r="LHH46" s="5"/>
      <c r="LHI46" s="5"/>
      <c r="LHJ46" s="5"/>
      <c r="LHK46" s="5"/>
      <c r="LHL46" s="5"/>
      <c r="LHM46" s="5"/>
      <c r="LHN46" s="5"/>
      <c r="LHO46" s="5"/>
      <c r="LHP46" s="5"/>
      <c r="LHQ46" s="5"/>
      <c r="LHR46" s="5"/>
      <c r="LHS46" s="5"/>
      <c r="LHT46" s="5"/>
      <c r="LHU46" s="5"/>
      <c r="LHV46" s="5"/>
      <c r="LHW46" s="5"/>
      <c r="LHX46" s="5"/>
      <c r="LHY46" s="5"/>
      <c r="LHZ46" s="5"/>
      <c r="LIA46" s="5"/>
      <c r="LIB46" s="5"/>
      <c r="LIC46" s="5"/>
      <c r="LID46" s="5"/>
      <c r="LIE46" s="5"/>
      <c r="LIF46" s="5"/>
      <c r="LIG46" s="5"/>
      <c r="LIH46" s="5"/>
      <c r="LII46" s="5"/>
      <c r="LIJ46" s="5"/>
      <c r="LIK46" s="5"/>
      <c r="LIL46" s="5"/>
      <c r="LIM46" s="5"/>
      <c r="LIN46" s="5"/>
      <c r="LIO46" s="5"/>
      <c r="LIP46" s="5"/>
      <c r="LIQ46" s="5"/>
      <c r="LIR46" s="5"/>
      <c r="LIS46" s="5"/>
      <c r="LIT46" s="5"/>
      <c r="LIU46" s="5"/>
      <c r="LIV46" s="5"/>
      <c r="LIW46" s="5"/>
      <c r="LIX46" s="5"/>
      <c r="LIY46" s="5"/>
      <c r="LIZ46" s="5"/>
      <c r="LJA46" s="5"/>
      <c r="LJB46" s="5"/>
      <c r="LJC46" s="5"/>
      <c r="LJD46" s="5"/>
      <c r="LJE46" s="5"/>
      <c r="LJF46" s="5"/>
      <c r="LJG46" s="5"/>
      <c r="LJH46" s="5"/>
      <c r="LJI46" s="5"/>
      <c r="LJJ46" s="5"/>
      <c r="LJK46" s="5"/>
      <c r="LJL46" s="5"/>
      <c r="LJM46" s="5"/>
      <c r="LJN46" s="5"/>
      <c r="LJO46" s="5"/>
      <c r="LJP46" s="5"/>
      <c r="LJQ46" s="5"/>
      <c r="LJR46" s="5"/>
      <c r="LJS46" s="5"/>
      <c r="LJT46" s="5"/>
      <c r="LJU46" s="5"/>
      <c r="LJV46" s="5"/>
      <c r="LJW46" s="5"/>
      <c r="LJX46" s="5"/>
      <c r="LJY46" s="5"/>
      <c r="LJZ46" s="5"/>
      <c r="LKA46" s="5"/>
      <c r="LKB46" s="5"/>
      <c r="LKC46" s="5"/>
      <c r="LKD46" s="5"/>
      <c r="LKE46" s="5"/>
      <c r="LKF46" s="5"/>
      <c r="LKG46" s="5"/>
      <c r="LKH46" s="5"/>
      <c r="LKI46" s="5"/>
      <c r="LKJ46" s="5"/>
      <c r="LKK46" s="5"/>
      <c r="LKL46" s="5"/>
      <c r="LKM46" s="5"/>
      <c r="LKN46" s="5"/>
      <c r="LKO46" s="5"/>
      <c r="LKP46" s="5"/>
      <c r="LKQ46" s="5"/>
      <c r="LKR46" s="5"/>
      <c r="LKS46" s="5"/>
      <c r="LKT46" s="5"/>
      <c r="LKU46" s="5"/>
      <c r="LKV46" s="5"/>
      <c r="LKW46" s="5"/>
      <c r="LKX46" s="5"/>
      <c r="LKY46" s="5"/>
      <c r="LKZ46" s="5"/>
      <c r="LLA46" s="5"/>
      <c r="LLB46" s="5"/>
      <c r="LLC46" s="5"/>
      <c r="LLD46" s="5"/>
      <c r="LLE46" s="5"/>
      <c r="LLF46" s="5"/>
      <c r="LLG46" s="5"/>
      <c r="LLH46" s="5"/>
      <c r="LLI46" s="5"/>
      <c r="LLJ46" s="5"/>
      <c r="LLK46" s="5"/>
      <c r="LLL46" s="5"/>
      <c r="LLM46" s="5"/>
      <c r="LLN46" s="5"/>
      <c r="LLO46" s="5"/>
      <c r="LLP46" s="5"/>
      <c r="LLQ46" s="5"/>
      <c r="LLR46" s="5"/>
      <c r="LLS46" s="5"/>
      <c r="LLT46" s="5"/>
      <c r="LLU46" s="5"/>
      <c r="LLV46" s="5"/>
      <c r="LLW46" s="5"/>
      <c r="LLX46" s="5"/>
      <c r="LLY46" s="5"/>
      <c r="LLZ46" s="5"/>
      <c r="LMA46" s="5"/>
      <c r="LMB46" s="5"/>
      <c r="LMC46" s="5"/>
      <c r="LMD46" s="5"/>
      <c r="LME46" s="5"/>
      <c r="LMF46" s="5"/>
      <c r="LMG46" s="5"/>
      <c r="LMH46" s="5"/>
      <c r="LMI46" s="5"/>
      <c r="LMJ46" s="5"/>
      <c r="LMK46" s="5"/>
      <c r="LML46" s="5"/>
      <c r="LMM46" s="5"/>
      <c r="LMN46" s="5"/>
      <c r="LMO46" s="5"/>
      <c r="LMP46" s="5"/>
      <c r="LMQ46" s="5"/>
      <c r="LMR46" s="5"/>
      <c r="LMS46" s="5"/>
      <c r="LMT46" s="5"/>
      <c r="LMU46" s="5"/>
      <c r="LMV46" s="5"/>
      <c r="LMW46" s="5"/>
      <c r="LMX46" s="5"/>
      <c r="LMY46" s="5"/>
      <c r="LMZ46" s="5"/>
      <c r="LNA46" s="5"/>
      <c r="LNB46" s="5"/>
      <c r="LNC46" s="5"/>
      <c r="LND46" s="5"/>
      <c r="LNE46" s="5"/>
      <c r="LNF46" s="5"/>
      <c r="LNG46" s="5"/>
      <c r="LNH46" s="5"/>
      <c r="LNI46" s="5"/>
      <c r="LNJ46" s="5"/>
      <c r="LNK46" s="5"/>
      <c r="LNL46" s="5"/>
      <c r="LNM46" s="5"/>
      <c r="LNN46" s="5"/>
      <c r="LNO46" s="5"/>
      <c r="LNP46" s="5"/>
      <c r="LNQ46" s="5"/>
      <c r="LNR46" s="5"/>
      <c r="LNS46" s="5"/>
      <c r="LNT46" s="5"/>
      <c r="LNU46" s="5"/>
      <c r="LNV46" s="5"/>
      <c r="LNW46" s="5"/>
      <c r="LNX46" s="5"/>
      <c r="LNY46" s="5"/>
      <c r="LNZ46" s="5"/>
      <c r="LOA46" s="5"/>
      <c r="LOB46" s="5"/>
      <c r="LOC46" s="5"/>
      <c r="LOD46" s="5"/>
      <c r="LOE46" s="5"/>
      <c r="LOF46" s="5"/>
      <c r="LOG46" s="5"/>
      <c r="LOH46" s="5"/>
      <c r="LOI46" s="5"/>
      <c r="LOJ46" s="5"/>
      <c r="LOK46" s="5"/>
      <c r="LOL46" s="5"/>
      <c r="LOM46" s="5"/>
      <c r="LON46" s="5"/>
      <c r="LOO46" s="5"/>
      <c r="LOP46" s="5"/>
      <c r="LOQ46" s="5"/>
      <c r="LOR46" s="5"/>
      <c r="LOS46" s="5"/>
      <c r="LOT46" s="5"/>
      <c r="LOU46" s="5"/>
      <c r="LOV46" s="5"/>
      <c r="LOW46" s="5"/>
      <c r="LOX46" s="5"/>
      <c r="LOY46" s="5"/>
      <c r="LOZ46" s="5"/>
      <c r="LPA46" s="5"/>
      <c r="LPB46" s="5"/>
      <c r="LPC46" s="5"/>
      <c r="LPD46" s="5"/>
      <c r="LPE46" s="5"/>
      <c r="LPF46" s="5"/>
      <c r="LPG46" s="5"/>
      <c r="LPH46" s="5"/>
      <c r="LPI46" s="5"/>
      <c r="LPJ46" s="5"/>
      <c r="LPK46" s="5"/>
      <c r="LPL46" s="5"/>
      <c r="LPM46" s="5"/>
      <c r="LPN46" s="5"/>
      <c r="LPO46" s="5"/>
      <c r="LPP46" s="5"/>
      <c r="LPQ46" s="5"/>
      <c r="LPR46" s="5"/>
      <c r="LPS46" s="5"/>
      <c r="LPT46" s="5"/>
      <c r="LPU46" s="5"/>
      <c r="LPV46" s="5"/>
      <c r="LPW46" s="5"/>
      <c r="LPX46" s="5"/>
      <c r="LPY46" s="5"/>
      <c r="LPZ46" s="5"/>
      <c r="LQA46" s="5"/>
      <c r="LQB46" s="5"/>
      <c r="LQC46" s="5"/>
      <c r="LQD46" s="5"/>
      <c r="LQE46" s="5"/>
      <c r="LQF46" s="5"/>
      <c r="LQG46" s="5"/>
      <c r="LQH46" s="5"/>
      <c r="LQI46" s="5"/>
      <c r="LQJ46" s="5"/>
      <c r="LQK46" s="5"/>
      <c r="LQL46" s="5"/>
      <c r="LQM46" s="5"/>
      <c r="LQN46" s="5"/>
      <c r="LQO46" s="5"/>
      <c r="LQP46" s="5"/>
      <c r="LQQ46" s="5"/>
      <c r="LQR46" s="5"/>
      <c r="LQS46" s="5"/>
      <c r="LQT46" s="5"/>
      <c r="LQU46" s="5"/>
      <c r="LQV46" s="5"/>
      <c r="LQW46" s="5"/>
      <c r="LQX46" s="5"/>
      <c r="LQY46" s="5"/>
      <c r="LQZ46" s="5"/>
      <c r="LRA46" s="5"/>
      <c r="LRB46" s="5"/>
      <c r="LRC46" s="5"/>
      <c r="LRD46" s="5"/>
      <c r="LRE46" s="5"/>
      <c r="LRF46" s="5"/>
      <c r="LRG46" s="5"/>
      <c r="LRH46" s="5"/>
      <c r="LRI46" s="5"/>
      <c r="LRJ46" s="5"/>
      <c r="LRK46" s="5"/>
      <c r="LRL46" s="5"/>
      <c r="LRM46" s="5"/>
      <c r="LRN46" s="5"/>
      <c r="LRO46" s="5"/>
      <c r="LRP46" s="5"/>
      <c r="LRQ46" s="5"/>
      <c r="LRR46" s="5"/>
      <c r="LRS46" s="5"/>
      <c r="LRT46" s="5"/>
      <c r="LRU46" s="5"/>
      <c r="LRV46" s="5"/>
      <c r="LRW46" s="5"/>
      <c r="LRX46" s="5"/>
      <c r="LRY46" s="5"/>
      <c r="LRZ46" s="5"/>
      <c r="LSA46" s="5"/>
      <c r="LSB46" s="5"/>
      <c r="LSC46" s="5"/>
      <c r="LSD46" s="5"/>
      <c r="LSE46" s="5"/>
      <c r="LSF46" s="5"/>
      <c r="LSG46" s="5"/>
      <c r="LSH46" s="5"/>
      <c r="LSI46" s="5"/>
      <c r="LSJ46" s="5"/>
      <c r="LSK46" s="5"/>
      <c r="LSL46" s="5"/>
      <c r="LSM46" s="5"/>
      <c r="LSN46" s="5"/>
      <c r="LSO46" s="5"/>
      <c r="LSP46" s="5"/>
      <c r="LSQ46" s="5"/>
      <c r="LSR46" s="5"/>
      <c r="LSS46" s="5"/>
      <c r="LST46" s="5"/>
      <c r="LSU46" s="5"/>
      <c r="LSV46" s="5"/>
      <c r="LSW46" s="5"/>
      <c r="LSX46" s="5"/>
      <c r="LSY46" s="5"/>
      <c r="LSZ46" s="5"/>
      <c r="LTA46" s="5"/>
      <c r="LTB46" s="5"/>
      <c r="LTC46" s="5"/>
      <c r="LTD46" s="5"/>
      <c r="LTE46" s="5"/>
      <c r="LTF46" s="5"/>
      <c r="LTG46" s="5"/>
      <c r="LTH46" s="5"/>
      <c r="LTI46" s="5"/>
      <c r="LTJ46" s="5"/>
      <c r="LTK46" s="5"/>
      <c r="LTL46" s="5"/>
      <c r="LTM46" s="5"/>
      <c r="LTN46" s="5"/>
      <c r="LTO46" s="5"/>
      <c r="LTP46" s="5"/>
      <c r="LTQ46" s="5"/>
      <c r="LTR46" s="5"/>
      <c r="LTS46" s="5"/>
      <c r="LTT46" s="5"/>
      <c r="LTU46" s="5"/>
      <c r="LTV46" s="5"/>
      <c r="LTW46" s="5"/>
      <c r="LTX46" s="5"/>
      <c r="LTY46" s="5"/>
      <c r="LTZ46" s="5"/>
      <c r="LUA46" s="5"/>
      <c r="LUB46" s="5"/>
      <c r="LUC46" s="5"/>
      <c r="LUD46" s="5"/>
      <c r="LUE46" s="5"/>
      <c r="LUF46" s="5"/>
      <c r="LUG46" s="5"/>
      <c r="LUH46" s="5"/>
      <c r="LUI46" s="5"/>
      <c r="LUJ46" s="5"/>
      <c r="LUK46" s="5"/>
      <c r="LUL46" s="5"/>
      <c r="LUM46" s="5"/>
      <c r="LUN46" s="5"/>
      <c r="LUO46" s="5"/>
      <c r="LUP46" s="5"/>
      <c r="LUQ46" s="5"/>
      <c r="LUR46" s="5"/>
      <c r="LUS46" s="5"/>
      <c r="LUT46" s="5"/>
      <c r="LUU46" s="5"/>
      <c r="LUV46" s="5"/>
      <c r="LUW46" s="5"/>
      <c r="LUX46" s="5"/>
      <c r="LUY46" s="5"/>
      <c r="LUZ46" s="5"/>
      <c r="LVA46" s="5"/>
      <c r="LVB46" s="5"/>
      <c r="LVC46" s="5"/>
      <c r="LVD46" s="5"/>
      <c r="LVE46" s="5"/>
      <c r="LVF46" s="5"/>
      <c r="LVG46" s="5"/>
      <c r="LVH46" s="5"/>
      <c r="LVI46" s="5"/>
      <c r="LVJ46" s="5"/>
      <c r="LVK46" s="5"/>
      <c r="LVL46" s="5"/>
      <c r="LVM46" s="5"/>
      <c r="LVN46" s="5"/>
      <c r="LVO46" s="5"/>
      <c r="LVP46" s="5"/>
      <c r="LVQ46" s="5"/>
      <c r="LVR46" s="5"/>
      <c r="LVS46" s="5"/>
      <c r="LVT46" s="5"/>
      <c r="LVU46" s="5"/>
      <c r="LVV46" s="5"/>
      <c r="LVW46" s="5"/>
      <c r="LVX46" s="5"/>
      <c r="LVY46" s="5"/>
      <c r="LVZ46" s="5"/>
      <c r="LWA46" s="5"/>
      <c r="LWB46" s="5"/>
      <c r="LWC46" s="5"/>
      <c r="LWD46" s="5"/>
      <c r="LWE46" s="5"/>
      <c r="LWF46" s="5"/>
      <c r="LWG46" s="5"/>
      <c r="LWH46" s="5"/>
      <c r="LWI46" s="5"/>
      <c r="LWJ46" s="5"/>
      <c r="LWK46" s="5"/>
      <c r="LWL46" s="5"/>
      <c r="LWM46" s="5"/>
      <c r="LWN46" s="5"/>
      <c r="LWO46" s="5"/>
      <c r="LWP46" s="5"/>
      <c r="LWQ46" s="5"/>
      <c r="LWR46" s="5"/>
      <c r="LWS46" s="5"/>
      <c r="LWT46" s="5"/>
      <c r="LWU46" s="5"/>
      <c r="LWV46" s="5"/>
      <c r="LWW46" s="5"/>
      <c r="LWX46" s="5"/>
      <c r="LWY46" s="5"/>
      <c r="LWZ46" s="5"/>
      <c r="LXA46" s="5"/>
      <c r="LXB46" s="5"/>
      <c r="LXC46" s="5"/>
      <c r="LXD46" s="5"/>
      <c r="LXE46" s="5"/>
      <c r="LXF46" s="5"/>
      <c r="LXG46" s="5"/>
      <c r="LXH46" s="5"/>
      <c r="LXI46" s="5"/>
      <c r="LXJ46" s="5"/>
      <c r="LXK46" s="5"/>
      <c r="LXL46" s="5"/>
      <c r="LXM46" s="5"/>
      <c r="LXN46" s="5"/>
      <c r="LXO46" s="5"/>
      <c r="LXP46" s="5"/>
      <c r="LXQ46" s="5"/>
      <c r="LXR46" s="5"/>
      <c r="LXS46" s="5"/>
      <c r="LXT46" s="5"/>
      <c r="LXU46" s="5"/>
      <c r="LXV46" s="5"/>
      <c r="LXW46" s="5"/>
      <c r="LXX46" s="5"/>
      <c r="LXY46" s="5"/>
      <c r="LXZ46" s="5"/>
      <c r="LYA46" s="5"/>
      <c r="LYB46" s="5"/>
      <c r="LYC46" s="5"/>
      <c r="LYD46" s="5"/>
      <c r="LYE46" s="5"/>
      <c r="LYF46" s="5"/>
      <c r="LYG46" s="5"/>
      <c r="LYH46" s="5"/>
      <c r="LYI46" s="5"/>
      <c r="LYJ46" s="5"/>
      <c r="LYK46" s="5"/>
      <c r="LYL46" s="5"/>
      <c r="LYM46" s="5"/>
      <c r="LYN46" s="5"/>
      <c r="LYO46" s="5"/>
      <c r="LYP46" s="5"/>
      <c r="LYQ46" s="5"/>
      <c r="LYR46" s="5"/>
      <c r="LYS46" s="5"/>
      <c r="LYT46" s="5"/>
      <c r="LYU46" s="5"/>
      <c r="LYV46" s="5"/>
      <c r="LYW46" s="5"/>
      <c r="LYX46" s="5"/>
      <c r="LYY46" s="5"/>
      <c r="LYZ46" s="5"/>
      <c r="LZA46" s="5"/>
      <c r="LZB46" s="5"/>
      <c r="LZC46" s="5"/>
      <c r="LZD46" s="5"/>
      <c r="LZE46" s="5"/>
      <c r="LZF46" s="5"/>
      <c r="LZG46" s="5"/>
      <c r="LZH46" s="5"/>
      <c r="LZI46" s="5"/>
      <c r="LZJ46" s="5"/>
      <c r="LZK46" s="5"/>
      <c r="LZL46" s="5"/>
      <c r="LZM46" s="5"/>
      <c r="LZN46" s="5"/>
      <c r="LZO46" s="5"/>
      <c r="LZP46" s="5"/>
      <c r="LZQ46" s="5"/>
      <c r="LZR46" s="5"/>
      <c r="LZS46" s="5"/>
      <c r="LZT46" s="5"/>
      <c r="LZU46" s="5"/>
      <c r="LZV46" s="5"/>
      <c r="LZW46" s="5"/>
      <c r="LZX46" s="5"/>
      <c r="LZY46" s="5"/>
      <c r="LZZ46" s="5"/>
      <c r="MAA46" s="5"/>
      <c r="MAB46" s="5"/>
      <c r="MAC46" s="5"/>
      <c r="MAD46" s="5"/>
      <c r="MAE46" s="5"/>
      <c r="MAF46" s="5"/>
      <c r="MAG46" s="5"/>
      <c r="MAH46" s="5"/>
      <c r="MAI46" s="5"/>
      <c r="MAJ46" s="5"/>
      <c r="MAK46" s="5"/>
      <c r="MAL46" s="5"/>
      <c r="MAM46" s="5"/>
      <c r="MAN46" s="5"/>
      <c r="MAO46" s="5"/>
      <c r="MAP46" s="5"/>
      <c r="MAQ46" s="5"/>
      <c r="MAR46" s="5"/>
      <c r="MAS46" s="5"/>
      <c r="MAT46" s="5"/>
      <c r="MAU46" s="5"/>
      <c r="MAV46" s="5"/>
      <c r="MAW46" s="5"/>
      <c r="MAX46" s="5"/>
      <c r="MAY46" s="5"/>
      <c r="MAZ46" s="5"/>
      <c r="MBA46" s="5"/>
      <c r="MBB46" s="5"/>
      <c r="MBC46" s="5"/>
      <c r="MBD46" s="5"/>
      <c r="MBE46" s="5"/>
      <c r="MBF46" s="5"/>
      <c r="MBG46" s="5"/>
      <c r="MBH46" s="5"/>
      <c r="MBI46" s="5"/>
      <c r="MBJ46" s="5"/>
      <c r="MBK46" s="5"/>
      <c r="MBL46" s="5"/>
      <c r="MBM46" s="5"/>
      <c r="MBN46" s="5"/>
      <c r="MBO46" s="5"/>
      <c r="MBP46" s="5"/>
      <c r="MBQ46" s="5"/>
      <c r="MBR46" s="5"/>
      <c r="MBS46" s="5"/>
      <c r="MBT46" s="5"/>
      <c r="MBU46" s="5"/>
      <c r="MBV46" s="5"/>
      <c r="MBW46" s="5"/>
      <c r="MBX46" s="5"/>
      <c r="MBY46" s="5"/>
      <c r="MBZ46" s="5"/>
      <c r="MCA46" s="5"/>
      <c r="MCB46" s="5"/>
      <c r="MCC46" s="5"/>
      <c r="MCD46" s="5"/>
      <c r="MCE46" s="5"/>
      <c r="MCF46" s="5"/>
      <c r="MCG46" s="5"/>
      <c r="MCH46" s="5"/>
      <c r="MCI46" s="5"/>
      <c r="MCJ46" s="5"/>
      <c r="MCK46" s="5"/>
      <c r="MCL46" s="5"/>
      <c r="MCM46" s="5"/>
      <c r="MCN46" s="5"/>
      <c r="MCO46" s="5"/>
      <c r="MCP46" s="5"/>
      <c r="MCQ46" s="5"/>
      <c r="MCR46" s="5"/>
      <c r="MCS46" s="5"/>
      <c r="MCT46" s="5"/>
      <c r="MCU46" s="5"/>
      <c r="MCV46" s="5"/>
      <c r="MCW46" s="5"/>
      <c r="MCX46" s="5"/>
      <c r="MCY46" s="5"/>
      <c r="MCZ46" s="5"/>
      <c r="MDA46" s="5"/>
      <c r="MDB46" s="5"/>
      <c r="MDC46" s="5"/>
      <c r="MDD46" s="5"/>
      <c r="MDE46" s="5"/>
      <c r="MDF46" s="5"/>
      <c r="MDG46" s="5"/>
      <c r="MDH46" s="5"/>
      <c r="MDI46" s="5"/>
      <c r="MDJ46" s="5"/>
      <c r="MDK46" s="5"/>
      <c r="MDL46" s="5"/>
      <c r="MDM46" s="5"/>
      <c r="MDN46" s="5"/>
      <c r="MDO46" s="5"/>
      <c r="MDP46" s="5"/>
      <c r="MDQ46" s="5"/>
      <c r="MDR46" s="5"/>
      <c r="MDS46" s="5"/>
      <c r="MDT46" s="5"/>
      <c r="MDU46" s="5"/>
      <c r="MDV46" s="5"/>
      <c r="MDW46" s="5"/>
      <c r="MDX46" s="5"/>
      <c r="MDY46" s="5"/>
      <c r="MDZ46" s="5"/>
      <c r="MEA46" s="5"/>
      <c r="MEB46" s="5"/>
      <c r="MEC46" s="5"/>
      <c r="MED46" s="5"/>
      <c r="MEE46" s="5"/>
      <c r="MEF46" s="5"/>
      <c r="MEG46" s="5"/>
      <c r="MEH46" s="5"/>
      <c r="MEI46" s="5"/>
      <c r="MEJ46" s="5"/>
      <c r="MEK46" s="5"/>
      <c r="MEL46" s="5"/>
      <c r="MEM46" s="5"/>
      <c r="MEN46" s="5"/>
      <c r="MEO46" s="5"/>
      <c r="MEP46" s="5"/>
      <c r="MEQ46" s="5"/>
      <c r="MER46" s="5"/>
      <c r="MES46" s="5"/>
      <c r="MET46" s="5"/>
      <c r="MEU46" s="5"/>
      <c r="MEV46" s="5"/>
      <c r="MEW46" s="5"/>
      <c r="MEX46" s="5"/>
      <c r="MEY46" s="5"/>
      <c r="MEZ46" s="5"/>
      <c r="MFA46" s="5"/>
      <c r="MFB46" s="5"/>
      <c r="MFC46" s="5"/>
      <c r="MFD46" s="5"/>
      <c r="MFE46" s="5"/>
      <c r="MFF46" s="5"/>
      <c r="MFG46" s="5"/>
      <c r="MFH46" s="5"/>
      <c r="MFI46" s="5"/>
      <c r="MFJ46" s="5"/>
      <c r="MFK46" s="5"/>
      <c r="MFL46" s="5"/>
      <c r="MFM46" s="5"/>
      <c r="MFN46" s="5"/>
      <c r="MFO46" s="5"/>
      <c r="MFP46" s="5"/>
      <c r="MFQ46" s="5"/>
      <c r="MFR46" s="5"/>
      <c r="MFS46" s="5"/>
      <c r="MFT46" s="5"/>
      <c r="MFU46" s="5"/>
      <c r="MFV46" s="5"/>
      <c r="MFW46" s="5"/>
      <c r="MFX46" s="5"/>
      <c r="MFY46" s="5"/>
      <c r="MFZ46" s="5"/>
      <c r="MGA46" s="5"/>
      <c r="MGB46" s="5"/>
      <c r="MGC46" s="5"/>
      <c r="MGD46" s="5"/>
      <c r="MGE46" s="5"/>
      <c r="MGF46" s="5"/>
      <c r="MGG46" s="5"/>
      <c r="MGH46" s="5"/>
      <c r="MGI46" s="5"/>
      <c r="MGJ46" s="5"/>
      <c r="MGK46" s="5"/>
      <c r="MGL46" s="5"/>
      <c r="MGM46" s="5"/>
      <c r="MGN46" s="5"/>
      <c r="MGO46" s="5"/>
      <c r="MGP46" s="5"/>
      <c r="MGQ46" s="5"/>
      <c r="MGR46" s="5"/>
      <c r="MGS46" s="5"/>
      <c r="MGT46" s="5"/>
      <c r="MGU46" s="5"/>
      <c r="MGV46" s="5"/>
      <c r="MGW46" s="5"/>
      <c r="MGX46" s="5"/>
      <c r="MGY46" s="5"/>
      <c r="MGZ46" s="5"/>
      <c r="MHA46" s="5"/>
      <c r="MHB46" s="5"/>
      <c r="MHC46" s="5"/>
      <c r="MHD46" s="5"/>
      <c r="MHE46" s="5"/>
      <c r="MHF46" s="5"/>
      <c r="MHG46" s="5"/>
      <c r="MHH46" s="5"/>
      <c r="MHI46" s="5"/>
      <c r="MHJ46" s="5"/>
      <c r="MHK46" s="5"/>
      <c r="MHL46" s="5"/>
      <c r="MHM46" s="5"/>
      <c r="MHN46" s="5"/>
      <c r="MHO46" s="5"/>
      <c r="MHP46" s="5"/>
      <c r="MHQ46" s="5"/>
      <c r="MHR46" s="5"/>
      <c r="MHS46" s="5"/>
      <c r="MHT46" s="5"/>
      <c r="MHU46" s="5"/>
      <c r="MHV46" s="5"/>
      <c r="MHW46" s="5"/>
      <c r="MHX46" s="5"/>
      <c r="MHY46" s="5"/>
      <c r="MHZ46" s="5"/>
      <c r="MIA46" s="5"/>
      <c r="MIB46" s="5"/>
      <c r="MIC46" s="5"/>
      <c r="MID46" s="5"/>
      <c r="MIE46" s="5"/>
      <c r="MIF46" s="5"/>
      <c r="MIG46" s="5"/>
      <c r="MIH46" s="5"/>
      <c r="MII46" s="5"/>
      <c r="MIJ46" s="5"/>
      <c r="MIK46" s="5"/>
      <c r="MIL46" s="5"/>
      <c r="MIM46" s="5"/>
      <c r="MIN46" s="5"/>
      <c r="MIO46" s="5"/>
      <c r="MIP46" s="5"/>
      <c r="MIQ46" s="5"/>
      <c r="MIR46" s="5"/>
      <c r="MIS46" s="5"/>
      <c r="MIT46" s="5"/>
      <c r="MIU46" s="5"/>
      <c r="MIV46" s="5"/>
      <c r="MIW46" s="5"/>
      <c r="MIX46" s="5"/>
      <c r="MIY46" s="5"/>
      <c r="MIZ46" s="5"/>
      <c r="MJA46" s="5"/>
      <c r="MJB46" s="5"/>
      <c r="MJC46" s="5"/>
      <c r="MJD46" s="5"/>
      <c r="MJE46" s="5"/>
      <c r="MJF46" s="5"/>
      <c r="MJG46" s="5"/>
      <c r="MJH46" s="5"/>
      <c r="MJI46" s="5"/>
      <c r="MJJ46" s="5"/>
      <c r="MJK46" s="5"/>
      <c r="MJL46" s="5"/>
      <c r="MJM46" s="5"/>
      <c r="MJN46" s="5"/>
      <c r="MJO46" s="5"/>
      <c r="MJP46" s="5"/>
      <c r="MJQ46" s="5"/>
      <c r="MJR46" s="5"/>
      <c r="MJS46" s="5"/>
      <c r="MJT46" s="5"/>
      <c r="MJU46" s="5"/>
      <c r="MJV46" s="5"/>
      <c r="MJW46" s="5"/>
      <c r="MJX46" s="5"/>
      <c r="MJY46" s="5"/>
      <c r="MJZ46" s="5"/>
      <c r="MKA46" s="5"/>
      <c r="MKB46" s="5"/>
      <c r="MKC46" s="5"/>
      <c r="MKD46" s="5"/>
      <c r="MKE46" s="5"/>
      <c r="MKF46" s="5"/>
      <c r="MKG46" s="5"/>
      <c r="MKH46" s="5"/>
      <c r="MKI46" s="5"/>
      <c r="MKJ46" s="5"/>
      <c r="MKK46" s="5"/>
      <c r="MKL46" s="5"/>
      <c r="MKM46" s="5"/>
      <c r="MKN46" s="5"/>
      <c r="MKO46" s="5"/>
      <c r="MKP46" s="5"/>
      <c r="MKQ46" s="5"/>
      <c r="MKR46" s="5"/>
      <c r="MKS46" s="5"/>
      <c r="MKT46" s="5"/>
      <c r="MKU46" s="5"/>
      <c r="MKV46" s="5"/>
      <c r="MKW46" s="5"/>
      <c r="MKX46" s="5"/>
      <c r="MKY46" s="5"/>
      <c r="MKZ46" s="5"/>
      <c r="MLA46" s="5"/>
      <c r="MLB46" s="5"/>
      <c r="MLC46" s="5"/>
      <c r="MLD46" s="5"/>
      <c r="MLE46" s="5"/>
      <c r="MLF46" s="5"/>
      <c r="MLG46" s="5"/>
      <c r="MLH46" s="5"/>
      <c r="MLI46" s="5"/>
      <c r="MLJ46" s="5"/>
      <c r="MLK46" s="5"/>
      <c r="MLL46" s="5"/>
      <c r="MLM46" s="5"/>
      <c r="MLN46" s="5"/>
      <c r="MLO46" s="5"/>
      <c r="MLP46" s="5"/>
      <c r="MLQ46" s="5"/>
      <c r="MLR46" s="5"/>
      <c r="MLS46" s="5"/>
      <c r="MLT46" s="5"/>
      <c r="MLU46" s="5"/>
      <c r="MLV46" s="5"/>
      <c r="MLW46" s="5"/>
      <c r="MLX46" s="5"/>
      <c r="MLY46" s="5"/>
      <c r="MLZ46" s="5"/>
      <c r="MMA46" s="5"/>
      <c r="MMB46" s="5"/>
      <c r="MMC46" s="5"/>
      <c r="MMD46" s="5"/>
      <c r="MME46" s="5"/>
      <c r="MMF46" s="5"/>
      <c r="MMG46" s="5"/>
      <c r="MMH46" s="5"/>
      <c r="MMI46" s="5"/>
      <c r="MMJ46" s="5"/>
      <c r="MMK46" s="5"/>
      <c r="MML46" s="5"/>
      <c r="MMM46" s="5"/>
      <c r="MMN46" s="5"/>
      <c r="MMO46" s="5"/>
      <c r="MMP46" s="5"/>
      <c r="MMQ46" s="5"/>
      <c r="MMR46" s="5"/>
      <c r="MMS46" s="5"/>
      <c r="MMT46" s="5"/>
      <c r="MMU46" s="5"/>
      <c r="MMV46" s="5"/>
      <c r="MMW46" s="5"/>
      <c r="MMX46" s="5"/>
      <c r="MMY46" s="5"/>
      <c r="MMZ46" s="5"/>
      <c r="MNA46" s="5"/>
      <c r="MNB46" s="5"/>
      <c r="MNC46" s="5"/>
      <c r="MND46" s="5"/>
      <c r="MNE46" s="5"/>
      <c r="MNF46" s="5"/>
      <c r="MNG46" s="5"/>
      <c r="MNH46" s="5"/>
      <c r="MNI46" s="5"/>
      <c r="MNJ46" s="5"/>
      <c r="MNK46" s="5"/>
      <c r="MNL46" s="5"/>
      <c r="MNM46" s="5"/>
      <c r="MNN46" s="5"/>
      <c r="MNO46" s="5"/>
      <c r="MNP46" s="5"/>
      <c r="MNQ46" s="5"/>
      <c r="MNR46" s="5"/>
      <c r="MNS46" s="5"/>
      <c r="MNT46" s="5"/>
      <c r="MNU46" s="5"/>
      <c r="MNV46" s="5"/>
      <c r="MNW46" s="5"/>
      <c r="MNX46" s="5"/>
      <c r="MNY46" s="5"/>
      <c r="MNZ46" s="5"/>
      <c r="MOA46" s="5"/>
      <c r="MOB46" s="5"/>
      <c r="MOC46" s="5"/>
      <c r="MOD46" s="5"/>
      <c r="MOE46" s="5"/>
      <c r="MOF46" s="5"/>
      <c r="MOG46" s="5"/>
      <c r="MOH46" s="5"/>
      <c r="MOI46" s="5"/>
      <c r="MOJ46" s="5"/>
      <c r="MOK46" s="5"/>
      <c r="MOL46" s="5"/>
      <c r="MOM46" s="5"/>
      <c r="MON46" s="5"/>
      <c r="MOO46" s="5"/>
      <c r="MOP46" s="5"/>
      <c r="MOQ46" s="5"/>
      <c r="MOR46" s="5"/>
      <c r="MOS46" s="5"/>
      <c r="MOT46" s="5"/>
      <c r="MOU46" s="5"/>
      <c r="MOV46" s="5"/>
      <c r="MOW46" s="5"/>
      <c r="MOX46" s="5"/>
      <c r="MOY46" s="5"/>
      <c r="MOZ46" s="5"/>
      <c r="MPA46" s="5"/>
      <c r="MPB46" s="5"/>
      <c r="MPC46" s="5"/>
      <c r="MPD46" s="5"/>
      <c r="MPE46" s="5"/>
      <c r="MPF46" s="5"/>
      <c r="MPG46" s="5"/>
      <c r="MPH46" s="5"/>
      <c r="MPI46" s="5"/>
      <c r="MPJ46" s="5"/>
      <c r="MPK46" s="5"/>
      <c r="MPL46" s="5"/>
      <c r="MPM46" s="5"/>
      <c r="MPN46" s="5"/>
      <c r="MPO46" s="5"/>
      <c r="MPP46" s="5"/>
      <c r="MPQ46" s="5"/>
      <c r="MPR46" s="5"/>
      <c r="MPS46" s="5"/>
      <c r="MPT46" s="5"/>
      <c r="MPU46" s="5"/>
      <c r="MPV46" s="5"/>
      <c r="MPW46" s="5"/>
      <c r="MPX46" s="5"/>
      <c r="MPY46" s="5"/>
      <c r="MPZ46" s="5"/>
      <c r="MQA46" s="5"/>
      <c r="MQB46" s="5"/>
      <c r="MQC46" s="5"/>
      <c r="MQD46" s="5"/>
      <c r="MQE46" s="5"/>
      <c r="MQF46" s="5"/>
      <c r="MQG46" s="5"/>
      <c r="MQH46" s="5"/>
      <c r="MQI46" s="5"/>
      <c r="MQJ46" s="5"/>
      <c r="MQK46" s="5"/>
      <c r="MQL46" s="5"/>
      <c r="MQM46" s="5"/>
      <c r="MQN46" s="5"/>
      <c r="MQO46" s="5"/>
      <c r="MQP46" s="5"/>
      <c r="MQQ46" s="5"/>
      <c r="MQR46" s="5"/>
      <c r="MQS46" s="5"/>
      <c r="MQT46" s="5"/>
      <c r="MQU46" s="5"/>
      <c r="MQV46" s="5"/>
      <c r="MQW46" s="5"/>
      <c r="MQX46" s="5"/>
      <c r="MQY46" s="5"/>
      <c r="MQZ46" s="5"/>
      <c r="MRA46" s="5"/>
      <c r="MRB46" s="5"/>
      <c r="MRC46" s="5"/>
      <c r="MRD46" s="5"/>
      <c r="MRE46" s="5"/>
      <c r="MRF46" s="5"/>
      <c r="MRG46" s="5"/>
      <c r="MRH46" s="5"/>
      <c r="MRI46" s="5"/>
      <c r="MRJ46" s="5"/>
      <c r="MRK46" s="5"/>
      <c r="MRL46" s="5"/>
      <c r="MRM46" s="5"/>
      <c r="MRN46" s="5"/>
      <c r="MRO46" s="5"/>
      <c r="MRP46" s="5"/>
      <c r="MRQ46" s="5"/>
      <c r="MRR46" s="5"/>
      <c r="MRS46" s="5"/>
      <c r="MRT46" s="5"/>
      <c r="MRU46" s="5"/>
      <c r="MRV46" s="5"/>
      <c r="MRW46" s="5"/>
      <c r="MRX46" s="5"/>
      <c r="MRY46" s="5"/>
      <c r="MRZ46" s="5"/>
      <c r="MSA46" s="5"/>
      <c r="MSB46" s="5"/>
      <c r="MSC46" s="5"/>
      <c r="MSD46" s="5"/>
      <c r="MSE46" s="5"/>
      <c r="MSF46" s="5"/>
      <c r="MSG46" s="5"/>
      <c r="MSH46" s="5"/>
      <c r="MSI46" s="5"/>
      <c r="MSJ46" s="5"/>
      <c r="MSK46" s="5"/>
      <c r="MSL46" s="5"/>
      <c r="MSM46" s="5"/>
      <c r="MSN46" s="5"/>
      <c r="MSO46" s="5"/>
      <c r="MSP46" s="5"/>
      <c r="MSQ46" s="5"/>
      <c r="MSR46" s="5"/>
      <c r="MSS46" s="5"/>
      <c r="MST46" s="5"/>
      <c r="MSU46" s="5"/>
      <c r="MSV46" s="5"/>
      <c r="MSW46" s="5"/>
      <c r="MSX46" s="5"/>
      <c r="MSY46" s="5"/>
      <c r="MSZ46" s="5"/>
      <c r="MTA46" s="5"/>
      <c r="MTB46" s="5"/>
      <c r="MTC46" s="5"/>
      <c r="MTD46" s="5"/>
      <c r="MTE46" s="5"/>
      <c r="MTF46" s="5"/>
      <c r="MTG46" s="5"/>
      <c r="MTH46" s="5"/>
      <c r="MTI46" s="5"/>
      <c r="MTJ46" s="5"/>
      <c r="MTK46" s="5"/>
      <c r="MTL46" s="5"/>
      <c r="MTM46" s="5"/>
      <c r="MTN46" s="5"/>
      <c r="MTO46" s="5"/>
      <c r="MTP46" s="5"/>
      <c r="MTQ46" s="5"/>
      <c r="MTR46" s="5"/>
      <c r="MTS46" s="5"/>
      <c r="MTT46" s="5"/>
      <c r="MTU46" s="5"/>
      <c r="MTV46" s="5"/>
      <c r="MTW46" s="5"/>
      <c r="MTX46" s="5"/>
      <c r="MTY46" s="5"/>
      <c r="MTZ46" s="5"/>
      <c r="MUA46" s="5"/>
      <c r="MUB46" s="5"/>
      <c r="MUC46" s="5"/>
      <c r="MUD46" s="5"/>
      <c r="MUE46" s="5"/>
      <c r="MUF46" s="5"/>
      <c r="MUG46" s="5"/>
      <c r="MUH46" s="5"/>
      <c r="MUI46" s="5"/>
      <c r="MUJ46" s="5"/>
      <c r="MUK46" s="5"/>
      <c r="MUL46" s="5"/>
      <c r="MUM46" s="5"/>
      <c r="MUN46" s="5"/>
      <c r="MUO46" s="5"/>
      <c r="MUP46" s="5"/>
      <c r="MUQ46" s="5"/>
      <c r="MUR46" s="5"/>
      <c r="MUS46" s="5"/>
      <c r="MUT46" s="5"/>
      <c r="MUU46" s="5"/>
      <c r="MUV46" s="5"/>
      <c r="MUW46" s="5"/>
      <c r="MUX46" s="5"/>
      <c r="MUY46" s="5"/>
      <c r="MUZ46" s="5"/>
      <c r="MVA46" s="5"/>
      <c r="MVB46" s="5"/>
      <c r="MVC46" s="5"/>
      <c r="MVD46" s="5"/>
      <c r="MVE46" s="5"/>
      <c r="MVF46" s="5"/>
      <c r="MVG46" s="5"/>
      <c r="MVH46" s="5"/>
      <c r="MVI46" s="5"/>
      <c r="MVJ46" s="5"/>
      <c r="MVK46" s="5"/>
      <c r="MVL46" s="5"/>
      <c r="MVM46" s="5"/>
      <c r="MVN46" s="5"/>
      <c r="MVO46" s="5"/>
      <c r="MVP46" s="5"/>
      <c r="MVQ46" s="5"/>
      <c r="MVR46" s="5"/>
      <c r="MVS46" s="5"/>
      <c r="MVT46" s="5"/>
      <c r="MVU46" s="5"/>
      <c r="MVV46" s="5"/>
      <c r="MVW46" s="5"/>
      <c r="MVX46" s="5"/>
      <c r="MVY46" s="5"/>
      <c r="MVZ46" s="5"/>
      <c r="MWA46" s="5"/>
      <c r="MWB46" s="5"/>
      <c r="MWC46" s="5"/>
      <c r="MWD46" s="5"/>
      <c r="MWE46" s="5"/>
      <c r="MWF46" s="5"/>
      <c r="MWG46" s="5"/>
      <c r="MWH46" s="5"/>
      <c r="MWI46" s="5"/>
      <c r="MWJ46" s="5"/>
      <c r="MWK46" s="5"/>
      <c r="MWL46" s="5"/>
      <c r="MWM46" s="5"/>
      <c r="MWN46" s="5"/>
      <c r="MWO46" s="5"/>
      <c r="MWP46" s="5"/>
      <c r="MWQ46" s="5"/>
      <c r="MWR46" s="5"/>
      <c r="MWS46" s="5"/>
      <c r="MWT46" s="5"/>
      <c r="MWU46" s="5"/>
      <c r="MWV46" s="5"/>
      <c r="MWW46" s="5"/>
      <c r="MWX46" s="5"/>
      <c r="MWY46" s="5"/>
      <c r="MWZ46" s="5"/>
      <c r="MXA46" s="5"/>
      <c r="MXB46" s="5"/>
      <c r="MXC46" s="5"/>
      <c r="MXD46" s="5"/>
      <c r="MXE46" s="5"/>
      <c r="MXF46" s="5"/>
      <c r="MXG46" s="5"/>
      <c r="MXH46" s="5"/>
      <c r="MXI46" s="5"/>
      <c r="MXJ46" s="5"/>
      <c r="MXK46" s="5"/>
      <c r="MXL46" s="5"/>
      <c r="MXM46" s="5"/>
      <c r="MXN46" s="5"/>
      <c r="MXO46" s="5"/>
      <c r="MXP46" s="5"/>
      <c r="MXQ46" s="5"/>
      <c r="MXR46" s="5"/>
      <c r="MXS46" s="5"/>
      <c r="MXT46" s="5"/>
      <c r="MXU46" s="5"/>
      <c r="MXV46" s="5"/>
      <c r="MXW46" s="5"/>
      <c r="MXX46" s="5"/>
      <c r="MXY46" s="5"/>
      <c r="MXZ46" s="5"/>
      <c r="MYA46" s="5"/>
      <c r="MYB46" s="5"/>
      <c r="MYC46" s="5"/>
      <c r="MYD46" s="5"/>
      <c r="MYE46" s="5"/>
      <c r="MYF46" s="5"/>
      <c r="MYG46" s="5"/>
      <c r="MYH46" s="5"/>
      <c r="MYI46" s="5"/>
      <c r="MYJ46" s="5"/>
      <c r="MYK46" s="5"/>
      <c r="MYL46" s="5"/>
      <c r="MYM46" s="5"/>
      <c r="MYN46" s="5"/>
      <c r="MYO46" s="5"/>
      <c r="MYP46" s="5"/>
      <c r="MYQ46" s="5"/>
      <c r="MYR46" s="5"/>
      <c r="MYS46" s="5"/>
      <c r="MYT46" s="5"/>
      <c r="MYU46" s="5"/>
      <c r="MYV46" s="5"/>
      <c r="MYW46" s="5"/>
      <c r="MYX46" s="5"/>
      <c r="MYY46" s="5"/>
      <c r="MYZ46" s="5"/>
      <c r="MZA46" s="5"/>
      <c r="MZB46" s="5"/>
      <c r="MZC46" s="5"/>
      <c r="MZD46" s="5"/>
      <c r="MZE46" s="5"/>
      <c r="MZF46" s="5"/>
      <c r="MZG46" s="5"/>
      <c r="MZH46" s="5"/>
      <c r="MZI46" s="5"/>
      <c r="MZJ46" s="5"/>
      <c r="MZK46" s="5"/>
      <c r="MZL46" s="5"/>
      <c r="MZM46" s="5"/>
      <c r="MZN46" s="5"/>
      <c r="MZO46" s="5"/>
      <c r="MZP46" s="5"/>
      <c r="MZQ46" s="5"/>
      <c r="MZR46" s="5"/>
      <c r="MZS46" s="5"/>
      <c r="MZT46" s="5"/>
      <c r="MZU46" s="5"/>
      <c r="MZV46" s="5"/>
      <c r="MZW46" s="5"/>
      <c r="MZX46" s="5"/>
      <c r="MZY46" s="5"/>
      <c r="MZZ46" s="5"/>
      <c r="NAA46" s="5"/>
      <c r="NAB46" s="5"/>
      <c r="NAC46" s="5"/>
      <c r="NAD46" s="5"/>
      <c r="NAE46" s="5"/>
      <c r="NAF46" s="5"/>
      <c r="NAG46" s="5"/>
      <c r="NAH46" s="5"/>
      <c r="NAI46" s="5"/>
      <c r="NAJ46" s="5"/>
      <c r="NAK46" s="5"/>
      <c r="NAL46" s="5"/>
      <c r="NAM46" s="5"/>
      <c r="NAN46" s="5"/>
      <c r="NAO46" s="5"/>
      <c r="NAP46" s="5"/>
      <c r="NAQ46" s="5"/>
      <c r="NAR46" s="5"/>
      <c r="NAS46" s="5"/>
      <c r="NAT46" s="5"/>
      <c r="NAU46" s="5"/>
      <c r="NAV46" s="5"/>
      <c r="NAW46" s="5"/>
      <c r="NAX46" s="5"/>
      <c r="NAY46" s="5"/>
      <c r="NAZ46" s="5"/>
      <c r="NBA46" s="5"/>
      <c r="NBB46" s="5"/>
      <c r="NBC46" s="5"/>
      <c r="NBD46" s="5"/>
      <c r="NBE46" s="5"/>
      <c r="NBF46" s="5"/>
      <c r="NBG46" s="5"/>
      <c r="NBH46" s="5"/>
      <c r="NBI46" s="5"/>
      <c r="NBJ46" s="5"/>
      <c r="NBK46" s="5"/>
      <c r="NBL46" s="5"/>
      <c r="NBM46" s="5"/>
      <c r="NBN46" s="5"/>
      <c r="NBO46" s="5"/>
      <c r="NBP46" s="5"/>
      <c r="NBQ46" s="5"/>
      <c r="NBR46" s="5"/>
      <c r="NBS46" s="5"/>
      <c r="NBT46" s="5"/>
      <c r="NBU46" s="5"/>
      <c r="NBV46" s="5"/>
      <c r="NBW46" s="5"/>
      <c r="NBX46" s="5"/>
      <c r="NBY46" s="5"/>
      <c r="NBZ46" s="5"/>
      <c r="NCA46" s="5"/>
      <c r="NCB46" s="5"/>
      <c r="NCC46" s="5"/>
      <c r="NCD46" s="5"/>
      <c r="NCE46" s="5"/>
      <c r="NCF46" s="5"/>
      <c r="NCG46" s="5"/>
      <c r="NCH46" s="5"/>
      <c r="NCI46" s="5"/>
      <c r="NCJ46" s="5"/>
      <c r="NCK46" s="5"/>
      <c r="NCL46" s="5"/>
      <c r="NCM46" s="5"/>
      <c r="NCN46" s="5"/>
      <c r="NCO46" s="5"/>
      <c r="NCP46" s="5"/>
      <c r="NCQ46" s="5"/>
      <c r="NCR46" s="5"/>
      <c r="NCS46" s="5"/>
      <c r="NCT46" s="5"/>
      <c r="NCU46" s="5"/>
      <c r="NCV46" s="5"/>
      <c r="NCW46" s="5"/>
      <c r="NCX46" s="5"/>
      <c r="NCY46" s="5"/>
      <c r="NCZ46" s="5"/>
      <c r="NDA46" s="5"/>
      <c r="NDB46" s="5"/>
      <c r="NDC46" s="5"/>
      <c r="NDD46" s="5"/>
      <c r="NDE46" s="5"/>
      <c r="NDF46" s="5"/>
      <c r="NDG46" s="5"/>
      <c r="NDH46" s="5"/>
      <c r="NDI46" s="5"/>
      <c r="NDJ46" s="5"/>
      <c r="NDK46" s="5"/>
      <c r="NDL46" s="5"/>
      <c r="NDM46" s="5"/>
      <c r="NDN46" s="5"/>
      <c r="NDO46" s="5"/>
      <c r="NDP46" s="5"/>
      <c r="NDQ46" s="5"/>
      <c r="NDR46" s="5"/>
      <c r="NDS46" s="5"/>
      <c r="NDT46" s="5"/>
      <c r="NDU46" s="5"/>
      <c r="NDV46" s="5"/>
      <c r="NDW46" s="5"/>
      <c r="NDX46" s="5"/>
      <c r="NDY46" s="5"/>
      <c r="NDZ46" s="5"/>
      <c r="NEA46" s="5"/>
      <c r="NEB46" s="5"/>
      <c r="NEC46" s="5"/>
      <c r="NED46" s="5"/>
      <c r="NEE46" s="5"/>
      <c r="NEF46" s="5"/>
      <c r="NEG46" s="5"/>
      <c r="NEH46" s="5"/>
      <c r="NEI46" s="5"/>
      <c r="NEJ46" s="5"/>
      <c r="NEK46" s="5"/>
      <c r="NEL46" s="5"/>
      <c r="NEM46" s="5"/>
      <c r="NEN46" s="5"/>
      <c r="NEO46" s="5"/>
      <c r="NEP46" s="5"/>
      <c r="NEQ46" s="5"/>
      <c r="NER46" s="5"/>
      <c r="NES46" s="5"/>
      <c r="NET46" s="5"/>
      <c r="NEU46" s="5"/>
      <c r="NEV46" s="5"/>
      <c r="NEW46" s="5"/>
      <c r="NEX46" s="5"/>
      <c r="NEY46" s="5"/>
      <c r="NEZ46" s="5"/>
      <c r="NFA46" s="5"/>
      <c r="NFB46" s="5"/>
      <c r="NFC46" s="5"/>
      <c r="NFD46" s="5"/>
      <c r="NFE46" s="5"/>
      <c r="NFF46" s="5"/>
      <c r="NFG46" s="5"/>
      <c r="NFH46" s="5"/>
      <c r="NFI46" s="5"/>
      <c r="NFJ46" s="5"/>
      <c r="NFK46" s="5"/>
      <c r="NFL46" s="5"/>
      <c r="NFM46" s="5"/>
      <c r="NFN46" s="5"/>
      <c r="NFO46" s="5"/>
      <c r="NFP46" s="5"/>
      <c r="NFQ46" s="5"/>
      <c r="NFR46" s="5"/>
      <c r="NFS46" s="5"/>
      <c r="NFT46" s="5"/>
      <c r="NFU46" s="5"/>
      <c r="NFV46" s="5"/>
      <c r="NFW46" s="5"/>
      <c r="NFX46" s="5"/>
      <c r="NFY46" s="5"/>
      <c r="NFZ46" s="5"/>
      <c r="NGA46" s="5"/>
      <c r="NGB46" s="5"/>
      <c r="NGC46" s="5"/>
      <c r="NGD46" s="5"/>
      <c r="NGE46" s="5"/>
      <c r="NGF46" s="5"/>
      <c r="NGG46" s="5"/>
      <c r="NGH46" s="5"/>
      <c r="NGI46" s="5"/>
      <c r="NGJ46" s="5"/>
      <c r="NGK46" s="5"/>
      <c r="NGL46" s="5"/>
      <c r="NGM46" s="5"/>
      <c r="NGN46" s="5"/>
      <c r="NGO46" s="5"/>
      <c r="NGP46" s="5"/>
      <c r="NGQ46" s="5"/>
      <c r="NGR46" s="5"/>
      <c r="NGS46" s="5"/>
      <c r="NGT46" s="5"/>
      <c r="NGU46" s="5"/>
      <c r="NGV46" s="5"/>
      <c r="NGW46" s="5"/>
      <c r="NGX46" s="5"/>
      <c r="NGY46" s="5"/>
      <c r="NGZ46" s="5"/>
      <c r="NHA46" s="5"/>
      <c r="NHB46" s="5"/>
      <c r="NHC46" s="5"/>
      <c r="NHD46" s="5"/>
      <c r="NHE46" s="5"/>
      <c r="NHF46" s="5"/>
      <c r="NHG46" s="5"/>
      <c r="NHH46" s="5"/>
      <c r="NHI46" s="5"/>
      <c r="NHJ46" s="5"/>
      <c r="NHK46" s="5"/>
      <c r="NHL46" s="5"/>
      <c r="NHM46" s="5"/>
      <c r="NHN46" s="5"/>
      <c r="NHO46" s="5"/>
      <c r="NHP46" s="5"/>
      <c r="NHQ46" s="5"/>
      <c r="NHR46" s="5"/>
      <c r="NHS46" s="5"/>
      <c r="NHT46" s="5"/>
      <c r="NHU46" s="5"/>
      <c r="NHV46" s="5"/>
      <c r="NHW46" s="5"/>
      <c r="NHX46" s="5"/>
      <c r="NHY46" s="5"/>
      <c r="NHZ46" s="5"/>
      <c r="NIA46" s="5"/>
      <c r="NIB46" s="5"/>
      <c r="NIC46" s="5"/>
      <c r="NID46" s="5"/>
      <c r="NIE46" s="5"/>
      <c r="NIF46" s="5"/>
      <c r="NIG46" s="5"/>
      <c r="NIH46" s="5"/>
      <c r="NII46" s="5"/>
      <c r="NIJ46" s="5"/>
      <c r="NIK46" s="5"/>
      <c r="NIL46" s="5"/>
      <c r="NIM46" s="5"/>
      <c r="NIN46" s="5"/>
      <c r="NIO46" s="5"/>
      <c r="NIP46" s="5"/>
      <c r="NIQ46" s="5"/>
      <c r="NIR46" s="5"/>
      <c r="NIS46" s="5"/>
      <c r="NIT46" s="5"/>
      <c r="NIU46" s="5"/>
      <c r="NIV46" s="5"/>
      <c r="NIW46" s="5"/>
      <c r="NIX46" s="5"/>
      <c r="NIY46" s="5"/>
      <c r="NIZ46" s="5"/>
      <c r="NJA46" s="5"/>
      <c r="NJB46" s="5"/>
      <c r="NJC46" s="5"/>
      <c r="NJD46" s="5"/>
      <c r="NJE46" s="5"/>
      <c r="NJF46" s="5"/>
      <c r="NJG46" s="5"/>
      <c r="NJH46" s="5"/>
      <c r="NJI46" s="5"/>
      <c r="NJJ46" s="5"/>
      <c r="NJK46" s="5"/>
      <c r="NJL46" s="5"/>
      <c r="NJM46" s="5"/>
      <c r="NJN46" s="5"/>
      <c r="NJO46" s="5"/>
      <c r="NJP46" s="5"/>
      <c r="NJQ46" s="5"/>
      <c r="NJR46" s="5"/>
      <c r="NJS46" s="5"/>
      <c r="NJT46" s="5"/>
      <c r="NJU46" s="5"/>
      <c r="NJV46" s="5"/>
      <c r="NJW46" s="5"/>
      <c r="NJX46" s="5"/>
      <c r="NJY46" s="5"/>
      <c r="NJZ46" s="5"/>
      <c r="NKA46" s="5"/>
      <c r="NKB46" s="5"/>
      <c r="NKC46" s="5"/>
      <c r="NKD46" s="5"/>
      <c r="NKE46" s="5"/>
      <c r="NKF46" s="5"/>
      <c r="NKG46" s="5"/>
      <c r="NKH46" s="5"/>
      <c r="NKI46" s="5"/>
      <c r="NKJ46" s="5"/>
      <c r="NKK46" s="5"/>
      <c r="NKL46" s="5"/>
      <c r="NKM46" s="5"/>
      <c r="NKN46" s="5"/>
      <c r="NKO46" s="5"/>
      <c r="NKP46" s="5"/>
      <c r="NKQ46" s="5"/>
      <c r="NKR46" s="5"/>
      <c r="NKS46" s="5"/>
      <c r="NKT46" s="5"/>
      <c r="NKU46" s="5"/>
      <c r="NKV46" s="5"/>
      <c r="NKW46" s="5"/>
      <c r="NKX46" s="5"/>
      <c r="NKY46" s="5"/>
      <c r="NKZ46" s="5"/>
      <c r="NLA46" s="5"/>
      <c r="NLB46" s="5"/>
      <c r="NLC46" s="5"/>
      <c r="NLD46" s="5"/>
      <c r="NLE46" s="5"/>
      <c r="NLF46" s="5"/>
      <c r="NLG46" s="5"/>
      <c r="NLH46" s="5"/>
      <c r="NLI46" s="5"/>
      <c r="NLJ46" s="5"/>
      <c r="NLK46" s="5"/>
      <c r="NLL46" s="5"/>
      <c r="NLM46" s="5"/>
      <c r="NLN46" s="5"/>
      <c r="NLO46" s="5"/>
      <c r="NLP46" s="5"/>
      <c r="NLQ46" s="5"/>
      <c r="NLR46" s="5"/>
      <c r="NLS46" s="5"/>
      <c r="NLT46" s="5"/>
      <c r="NLU46" s="5"/>
      <c r="NLV46" s="5"/>
      <c r="NLW46" s="5"/>
      <c r="NLX46" s="5"/>
      <c r="NLY46" s="5"/>
      <c r="NLZ46" s="5"/>
      <c r="NMA46" s="5"/>
      <c r="NMB46" s="5"/>
      <c r="NMC46" s="5"/>
      <c r="NMD46" s="5"/>
      <c r="NME46" s="5"/>
      <c r="NMF46" s="5"/>
      <c r="NMG46" s="5"/>
      <c r="NMH46" s="5"/>
      <c r="NMI46" s="5"/>
      <c r="NMJ46" s="5"/>
      <c r="NMK46" s="5"/>
      <c r="NML46" s="5"/>
      <c r="NMM46" s="5"/>
      <c r="NMN46" s="5"/>
      <c r="NMO46" s="5"/>
      <c r="NMP46" s="5"/>
      <c r="NMQ46" s="5"/>
      <c r="NMR46" s="5"/>
      <c r="NMS46" s="5"/>
      <c r="NMT46" s="5"/>
      <c r="NMU46" s="5"/>
      <c r="NMV46" s="5"/>
      <c r="NMW46" s="5"/>
      <c r="NMX46" s="5"/>
      <c r="NMY46" s="5"/>
      <c r="NMZ46" s="5"/>
      <c r="NNA46" s="5"/>
      <c r="NNB46" s="5"/>
      <c r="NNC46" s="5"/>
      <c r="NND46" s="5"/>
      <c r="NNE46" s="5"/>
      <c r="NNF46" s="5"/>
      <c r="NNG46" s="5"/>
      <c r="NNH46" s="5"/>
      <c r="NNI46" s="5"/>
      <c r="NNJ46" s="5"/>
      <c r="NNK46" s="5"/>
      <c r="NNL46" s="5"/>
      <c r="NNM46" s="5"/>
      <c r="NNN46" s="5"/>
      <c r="NNO46" s="5"/>
      <c r="NNP46" s="5"/>
      <c r="NNQ46" s="5"/>
      <c r="NNR46" s="5"/>
      <c r="NNS46" s="5"/>
      <c r="NNT46" s="5"/>
      <c r="NNU46" s="5"/>
      <c r="NNV46" s="5"/>
      <c r="NNW46" s="5"/>
      <c r="NNX46" s="5"/>
      <c r="NNY46" s="5"/>
      <c r="NNZ46" s="5"/>
      <c r="NOA46" s="5"/>
      <c r="NOB46" s="5"/>
      <c r="NOC46" s="5"/>
      <c r="NOD46" s="5"/>
      <c r="NOE46" s="5"/>
      <c r="NOF46" s="5"/>
      <c r="NOG46" s="5"/>
      <c r="NOH46" s="5"/>
      <c r="NOI46" s="5"/>
      <c r="NOJ46" s="5"/>
      <c r="NOK46" s="5"/>
      <c r="NOL46" s="5"/>
      <c r="NOM46" s="5"/>
      <c r="NON46" s="5"/>
      <c r="NOO46" s="5"/>
      <c r="NOP46" s="5"/>
      <c r="NOQ46" s="5"/>
      <c r="NOR46" s="5"/>
      <c r="NOS46" s="5"/>
      <c r="NOT46" s="5"/>
      <c r="NOU46" s="5"/>
      <c r="NOV46" s="5"/>
      <c r="NOW46" s="5"/>
      <c r="NOX46" s="5"/>
      <c r="NOY46" s="5"/>
      <c r="NOZ46" s="5"/>
      <c r="NPA46" s="5"/>
      <c r="NPB46" s="5"/>
      <c r="NPC46" s="5"/>
      <c r="NPD46" s="5"/>
      <c r="NPE46" s="5"/>
      <c r="NPF46" s="5"/>
      <c r="NPG46" s="5"/>
      <c r="NPH46" s="5"/>
      <c r="NPI46" s="5"/>
      <c r="NPJ46" s="5"/>
      <c r="NPK46" s="5"/>
      <c r="NPL46" s="5"/>
      <c r="NPM46" s="5"/>
      <c r="NPN46" s="5"/>
      <c r="NPO46" s="5"/>
      <c r="NPP46" s="5"/>
      <c r="NPQ46" s="5"/>
      <c r="NPR46" s="5"/>
      <c r="NPS46" s="5"/>
      <c r="NPT46" s="5"/>
      <c r="NPU46" s="5"/>
      <c r="NPV46" s="5"/>
      <c r="NPW46" s="5"/>
      <c r="NPX46" s="5"/>
      <c r="NPY46" s="5"/>
      <c r="NPZ46" s="5"/>
      <c r="NQA46" s="5"/>
      <c r="NQB46" s="5"/>
      <c r="NQC46" s="5"/>
      <c r="NQD46" s="5"/>
      <c r="NQE46" s="5"/>
      <c r="NQF46" s="5"/>
      <c r="NQG46" s="5"/>
      <c r="NQH46" s="5"/>
      <c r="NQI46" s="5"/>
      <c r="NQJ46" s="5"/>
      <c r="NQK46" s="5"/>
      <c r="NQL46" s="5"/>
      <c r="NQM46" s="5"/>
      <c r="NQN46" s="5"/>
      <c r="NQO46" s="5"/>
      <c r="NQP46" s="5"/>
      <c r="NQQ46" s="5"/>
      <c r="NQR46" s="5"/>
      <c r="NQS46" s="5"/>
      <c r="NQT46" s="5"/>
      <c r="NQU46" s="5"/>
      <c r="NQV46" s="5"/>
      <c r="NQW46" s="5"/>
      <c r="NQX46" s="5"/>
      <c r="NQY46" s="5"/>
      <c r="NQZ46" s="5"/>
      <c r="NRA46" s="5"/>
      <c r="NRB46" s="5"/>
      <c r="NRC46" s="5"/>
      <c r="NRD46" s="5"/>
      <c r="NRE46" s="5"/>
      <c r="NRF46" s="5"/>
      <c r="NRG46" s="5"/>
      <c r="NRH46" s="5"/>
      <c r="NRI46" s="5"/>
      <c r="NRJ46" s="5"/>
      <c r="NRK46" s="5"/>
      <c r="NRL46" s="5"/>
      <c r="NRM46" s="5"/>
      <c r="NRN46" s="5"/>
      <c r="NRO46" s="5"/>
      <c r="NRP46" s="5"/>
      <c r="NRQ46" s="5"/>
      <c r="NRR46" s="5"/>
      <c r="NRS46" s="5"/>
      <c r="NRT46" s="5"/>
      <c r="NRU46" s="5"/>
      <c r="NRV46" s="5"/>
      <c r="NRW46" s="5"/>
      <c r="NRX46" s="5"/>
      <c r="NRY46" s="5"/>
      <c r="NRZ46" s="5"/>
      <c r="NSA46" s="5"/>
      <c r="NSB46" s="5"/>
      <c r="NSC46" s="5"/>
      <c r="NSD46" s="5"/>
      <c r="NSE46" s="5"/>
      <c r="NSF46" s="5"/>
      <c r="NSG46" s="5"/>
      <c r="NSH46" s="5"/>
      <c r="NSI46" s="5"/>
      <c r="NSJ46" s="5"/>
      <c r="NSK46" s="5"/>
      <c r="NSL46" s="5"/>
      <c r="NSM46" s="5"/>
      <c r="NSN46" s="5"/>
      <c r="NSO46" s="5"/>
      <c r="NSP46" s="5"/>
      <c r="NSQ46" s="5"/>
      <c r="NSR46" s="5"/>
      <c r="NSS46" s="5"/>
      <c r="NST46" s="5"/>
      <c r="NSU46" s="5"/>
      <c r="NSV46" s="5"/>
      <c r="NSW46" s="5"/>
      <c r="NSX46" s="5"/>
      <c r="NSY46" s="5"/>
      <c r="NSZ46" s="5"/>
      <c r="NTA46" s="5"/>
      <c r="NTB46" s="5"/>
      <c r="NTC46" s="5"/>
      <c r="NTD46" s="5"/>
      <c r="NTE46" s="5"/>
      <c r="NTF46" s="5"/>
      <c r="NTG46" s="5"/>
      <c r="NTH46" s="5"/>
      <c r="NTI46" s="5"/>
      <c r="NTJ46" s="5"/>
      <c r="NTK46" s="5"/>
      <c r="NTL46" s="5"/>
      <c r="NTM46" s="5"/>
      <c r="NTN46" s="5"/>
      <c r="NTO46" s="5"/>
      <c r="NTP46" s="5"/>
      <c r="NTQ46" s="5"/>
      <c r="NTR46" s="5"/>
      <c r="NTS46" s="5"/>
      <c r="NTT46" s="5"/>
      <c r="NTU46" s="5"/>
      <c r="NTV46" s="5"/>
      <c r="NTW46" s="5"/>
      <c r="NTX46" s="5"/>
      <c r="NTY46" s="5"/>
      <c r="NTZ46" s="5"/>
      <c r="NUA46" s="5"/>
      <c r="NUB46" s="5"/>
      <c r="NUC46" s="5"/>
      <c r="NUD46" s="5"/>
      <c r="NUE46" s="5"/>
      <c r="NUF46" s="5"/>
      <c r="NUG46" s="5"/>
      <c r="NUH46" s="5"/>
      <c r="NUI46" s="5"/>
      <c r="NUJ46" s="5"/>
      <c r="NUK46" s="5"/>
      <c r="NUL46" s="5"/>
      <c r="NUM46" s="5"/>
      <c r="NUN46" s="5"/>
      <c r="NUO46" s="5"/>
      <c r="NUP46" s="5"/>
      <c r="NUQ46" s="5"/>
      <c r="NUR46" s="5"/>
      <c r="NUS46" s="5"/>
      <c r="NUT46" s="5"/>
      <c r="NUU46" s="5"/>
      <c r="NUV46" s="5"/>
      <c r="NUW46" s="5"/>
      <c r="NUX46" s="5"/>
      <c r="NUY46" s="5"/>
      <c r="NUZ46" s="5"/>
      <c r="NVA46" s="5"/>
      <c r="NVB46" s="5"/>
      <c r="NVC46" s="5"/>
      <c r="NVD46" s="5"/>
      <c r="NVE46" s="5"/>
      <c r="NVF46" s="5"/>
      <c r="NVG46" s="5"/>
      <c r="NVH46" s="5"/>
      <c r="NVI46" s="5"/>
      <c r="NVJ46" s="5"/>
      <c r="NVK46" s="5"/>
      <c r="NVL46" s="5"/>
      <c r="NVM46" s="5"/>
      <c r="NVN46" s="5"/>
      <c r="NVO46" s="5"/>
      <c r="NVP46" s="5"/>
      <c r="NVQ46" s="5"/>
      <c r="NVR46" s="5"/>
      <c r="NVS46" s="5"/>
      <c r="NVT46" s="5"/>
      <c r="NVU46" s="5"/>
      <c r="NVV46" s="5"/>
      <c r="NVW46" s="5"/>
      <c r="NVX46" s="5"/>
      <c r="NVY46" s="5"/>
      <c r="NVZ46" s="5"/>
      <c r="NWA46" s="5"/>
      <c r="NWB46" s="5"/>
      <c r="NWC46" s="5"/>
      <c r="NWD46" s="5"/>
      <c r="NWE46" s="5"/>
      <c r="NWF46" s="5"/>
      <c r="NWG46" s="5"/>
      <c r="NWH46" s="5"/>
      <c r="NWI46" s="5"/>
      <c r="NWJ46" s="5"/>
      <c r="NWK46" s="5"/>
      <c r="NWL46" s="5"/>
      <c r="NWM46" s="5"/>
      <c r="NWN46" s="5"/>
      <c r="NWO46" s="5"/>
      <c r="NWP46" s="5"/>
      <c r="NWQ46" s="5"/>
      <c r="NWR46" s="5"/>
      <c r="NWS46" s="5"/>
      <c r="NWT46" s="5"/>
      <c r="NWU46" s="5"/>
      <c r="NWV46" s="5"/>
      <c r="NWW46" s="5"/>
      <c r="NWX46" s="5"/>
      <c r="NWY46" s="5"/>
      <c r="NWZ46" s="5"/>
      <c r="NXA46" s="5"/>
      <c r="NXB46" s="5"/>
      <c r="NXC46" s="5"/>
      <c r="NXD46" s="5"/>
      <c r="NXE46" s="5"/>
      <c r="NXF46" s="5"/>
      <c r="NXG46" s="5"/>
      <c r="NXH46" s="5"/>
      <c r="NXI46" s="5"/>
      <c r="NXJ46" s="5"/>
      <c r="NXK46" s="5"/>
      <c r="NXL46" s="5"/>
      <c r="NXM46" s="5"/>
      <c r="NXN46" s="5"/>
      <c r="NXO46" s="5"/>
      <c r="NXP46" s="5"/>
      <c r="NXQ46" s="5"/>
      <c r="NXR46" s="5"/>
      <c r="NXS46" s="5"/>
      <c r="NXT46" s="5"/>
      <c r="NXU46" s="5"/>
      <c r="NXV46" s="5"/>
      <c r="NXW46" s="5"/>
      <c r="NXX46" s="5"/>
      <c r="NXY46" s="5"/>
      <c r="NXZ46" s="5"/>
      <c r="NYA46" s="5"/>
      <c r="NYB46" s="5"/>
      <c r="NYC46" s="5"/>
      <c r="NYD46" s="5"/>
      <c r="NYE46" s="5"/>
      <c r="NYF46" s="5"/>
      <c r="NYG46" s="5"/>
      <c r="NYH46" s="5"/>
      <c r="NYI46" s="5"/>
      <c r="NYJ46" s="5"/>
      <c r="NYK46" s="5"/>
      <c r="NYL46" s="5"/>
      <c r="NYM46" s="5"/>
      <c r="NYN46" s="5"/>
      <c r="NYO46" s="5"/>
      <c r="NYP46" s="5"/>
      <c r="NYQ46" s="5"/>
      <c r="NYR46" s="5"/>
      <c r="NYS46" s="5"/>
      <c r="NYT46" s="5"/>
      <c r="NYU46" s="5"/>
      <c r="NYV46" s="5"/>
      <c r="NYW46" s="5"/>
      <c r="NYX46" s="5"/>
      <c r="NYY46" s="5"/>
      <c r="NYZ46" s="5"/>
      <c r="NZA46" s="5"/>
      <c r="NZB46" s="5"/>
      <c r="NZC46" s="5"/>
      <c r="NZD46" s="5"/>
      <c r="NZE46" s="5"/>
      <c r="NZF46" s="5"/>
      <c r="NZG46" s="5"/>
      <c r="NZH46" s="5"/>
      <c r="NZI46" s="5"/>
      <c r="NZJ46" s="5"/>
      <c r="NZK46" s="5"/>
      <c r="NZL46" s="5"/>
      <c r="NZM46" s="5"/>
      <c r="NZN46" s="5"/>
      <c r="NZO46" s="5"/>
      <c r="NZP46" s="5"/>
      <c r="NZQ46" s="5"/>
      <c r="NZR46" s="5"/>
      <c r="NZS46" s="5"/>
      <c r="NZT46" s="5"/>
      <c r="NZU46" s="5"/>
      <c r="NZV46" s="5"/>
      <c r="NZW46" s="5"/>
      <c r="NZX46" s="5"/>
      <c r="NZY46" s="5"/>
      <c r="NZZ46" s="5"/>
      <c r="OAA46" s="5"/>
      <c r="OAB46" s="5"/>
      <c r="OAC46" s="5"/>
      <c r="OAD46" s="5"/>
      <c r="OAE46" s="5"/>
      <c r="OAF46" s="5"/>
      <c r="OAG46" s="5"/>
      <c r="OAH46" s="5"/>
      <c r="OAI46" s="5"/>
      <c r="OAJ46" s="5"/>
      <c r="OAK46" s="5"/>
      <c r="OAL46" s="5"/>
      <c r="OAM46" s="5"/>
      <c r="OAN46" s="5"/>
      <c r="OAO46" s="5"/>
      <c r="OAP46" s="5"/>
      <c r="OAQ46" s="5"/>
      <c r="OAR46" s="5"/>
      <c r="OAS46" s="5"/>
      <c r="OAT46" s="5"/>
      <c r="OAU46" s="5"/>
      <c r="OAV46" s="5"/>
      <c r="OAW46" s="5"/>
      <c r="OAX46" s="5"/>
      <c r="OAY46" s="5"/>
      <c r="OAZ46" s="5"/>
      <c r="OBA46" s="5"/>
      <c r="OBB46" s="5"/>
      <c r="OBC46" s="5"/>
      <c r="OBD46" s="5"/>
      <c r="OBE46" s="5"/>
      <c r="OBF46" s="5"/>
      <c r="OBG46" s="5"/>
      <c r="OBH46" s="5"/>
      <c r="OBI46" s="5"/>
      <c r="OBJ46" s="5"/>
      <c r="OBK46" s="5"/>
      <c r="OBL46" s="5"/>
      <c r="OBM46" s="5"/>
      <c r="OBN46" s="5"/>
      <c r="OBO46" s="5"/>
      <c r="OBP46" s="5"/>
      <c r="OBQ46" s="5"/>
      <c r="OBR46" s="5"/>
      <c r="OBS46" s="5"/>
      <c r="OBT46" s="5"/>
      <c r="OBU46" s="5"/>
      <c r="OBV46" s="5"/>
      <c r="OBW46" s="5"/>
      <c r="OBX46" s="5"/>
      <c r="OBY46" s="5"/>
      <c r="OBZ46" s="5"/>
      <c r="OCA46" s="5"/>
      <c r="OCB46" s="5"/>
      <c r="OCC46" s="5"/>
      <c r="OCD46" s="5"/>
      <c r="OCE46" s="5"/>
      <c r="OCF46" s="5"/>
      <c r="OCG46" s="5"/>
      <c r="OCH46" s="5"/>
      <c r="OCI46" s="5"/>
      <c r="OCJ46" s="5"/>
      <c r="OCK46" s="5"/>
      <c r="OCL46" s="5"/>
      <c r="OCM46" s="5"/>
      <c r="OCN46" s="5"/>
      <c r="OCO46" s="5"/>
      <c r="OCP46" s="5"/>
      <c r="OCQ46" s="5"/>
      <c r="OCR46" s="5"/>
      <c r="OCS46" s="5"/>
      <c r="OCT46" s="5"/>
      <c r="OCU46" s="5"/>
      <c r="OCV46" s="5"/>
      <c r="OCW46" s="5"/>
      <c r="OCX46" s="5"/>
      <c r="OCY46" s="5"/>
      <c r="OCZ46" s="5"/>
      <c r="ODA46" s="5"/>
      <c r="ODB46" s="5"/>
      <c r="ODC46" s="5"/>
      <c r="ODD46" s="5"/>
      <c r="ODE46" s="5"/>
      <c r="ODF46" s="5"/>
      <c r="ODG46" s="5"/>
      <c r="ODH46" s="5"/>
      <c r="ODI46" s="5"/>
      <c r="ODJ46" s="5"/>
      <c r="ODK46" s="5"/>
      <c r="ODL46" s="5"/>
      <c r="ODM46" s="5"/>
      <c r="ODN46" s="5"/>
      <c r="ODO46" s="5"/>
      <c r="ODP46" s="5"/>
      <c r="ODQ46" s="5"/>
      <c r="ODR46" s="5"/>
      <c r="ODS46" s="5"/>
      <c r="ODT46" s="5"/>
      <c r="ODU46" s="5"/>
      <c r="ODV46" s="5"/>
      <c r="ODW46" s="5"/>
      <c r="ODX46" s="5"/>
      <c r="ODY46" s="5"/>
      <c r="ODZ46" s="5"/>
      <c r="OEA46" s="5"/>
      <c r="OEB46" s="5"/>
      <c r="OEC46" s="5"/>
      <c r="OED46" s="5"/>
      <c r="OEE46" s="5"/>
      <c r="OEF46" s="5"/>
      <c r="OEG46" s="5"/>
      <c r="OEH46" s="5"/>
      <c r="OEI46" s="5"/>
      <c r="OEJ46" s="5"/>
      <c r="OEK46" s="5"/>
      <c r="OEL46" s="5"/>
      <c r="OEM46" s="5"/>
      <c r="OEN46" s="5"/>
      <c r="OEO46" s="5"/>
      <c r="OEP46" s="5"/>
      <c r="OEQ46" s="5"/>
      <c r="OER46" s="5"/>
      <c r="OES46" s="5"/>
      <c r="OET46" s="5"/>
      <c r="OEU46" s="5"/>
      <c r="OEV46" s="5"/>
      <c r="OEW46" s="5"/>
      <c r="OEX46" s="5"/>
      <c r="OEY46" s="5"/>
      <c r="OEZ46" s="5"/>
      <c r="OFA46" s="5"/>
      <c r="OFB46" s="5"/>
      <c r="OFC46" s="5"/>
      <c r="OFD46" s="5"/>
      <c r="OFE46" s="5"/>
      <c r="OFF46" s="5"/>
      <c r="OFG46" s="5"/>
      <c r="OFH46" s="5"/>
      <c r="OFI46" s="5"/>
      <c r="OFJ46" s="5"/>
      <c r="OFK46" s="5"/>
      <c r="OFL46" s="5"/>
      <c r="OFM46" s="5"/>
      <c r="OFN46" s="5"/>
      <c r="OFO46" s="5"/>
      <c r="OFP46" s="5"/>
      <c r="OFQ46" s="5"/>
      <c r="OFR46" s="5"/>
      <c r="OFS46" s="5"/>
      <c r="OFT46" s="5"/>
      <c r="OFU46" s="5"/>
      <c r="OFV46" s="5"/>
      <c r="OFW46" s="5"/>
      <c r="OFX46" s="5"/>
      <c r="OFY46" s="5"/>
      <c r="OFZ46" s="5"/>
      <c r="OGA46" s="5"/>
      <c r="OGB46" s="5"/>
      <c r="OGC46" s="5"/>
      <c r="OGD46" s="5"/>
      <c r="OGE46" s="5"/>
      <c r="OGF46" s="5"/>
      <c r="OGG46" s="5"/>
      <c r="OGH46" s="5"/>
      <c r="OGI46" s="5"/>
      <c r="OGJ46" s="5"/>
      <c r="OGK46" s="5"/>
      <c r="OGL46" s="5"/>
      <c r="OGM46" s="5"/>
      <c r="OGN46" s="5"/>
      <c r="OGO46" s="5"/>
      <c r="OGP46" s="5"/>
      <c r="OGQ46" s="5"/>
      <c r="OGR46" s="5"/>
      <c r="OGS46" s="5"/>
      <c r="OGT46" s="5"/>
      <c r="OGU46" s="5"/>
      <c r="OGV46" s="5"/>
      <c r="OGW46" s="5"/>
      <c r="OGX46" s="5"/>
      <c r="OGY46" s="5"/>
      <c r="OGZ46" s="5"/>
      <c r="OHA46" s="5"/>
      <c r="OHB46" s="5"/>
      <c r="OHC46" s="5"/>
      <c r="OHD46" s="5"/>
      <c r="OHE46" s="5"/>
      <c r="OHF46" s="5"/>
      <c r="OHG46" s="5"/>
      <c r="OHH46" s="5"/>
      <c r="OHI46" s="5"/>
      <c r="OHJ46" s="5"/>
      <c r="OHK46" s="5"/>
      <c r="OHL46" s="5"/>
      <c r="OHM46" s="5"/>
      <c r="OHN46" s="5"/>
      <c r="OHO46" s="5"/>
      <c r="OHP46" s="5"/>
      <c r="OHQ46" s="5"/>
      <c r="OHR46" s="5"/>
      <c r="OHS46" s="5"/>
      <c r="OHT46" s="5"/>
      <c r="OHU46" s="5"/>
      <c r="OHV46" s="5"/>
      <c r="OHW46" s="5"/>
      <c r="OHX46" s="5"/>
      <c r="OHY46" s="5"/>
      <c r="OHZ46" s="5"/>
      <c r="OIA46" s="5"/>
      <c r="OIB46" s="5"/>
      <c r="OIC46" s="5"/>
      <c r="OID46" s="5"/>
      <c r="OIE46" s="5"/>
      <c r="OIF46" s="5"/>
      <c r="OIG46" s="5"/>
      <c r="OIH46" s="5"/>
      <c r="OII46" s="5"/>
      <c r="OIJ46" s="5"/>
      <c r="OIK46" s="5"/>
      <c r="OIL46" s="5"/>
      <c r="OIM46" s="5"/>
      <c r="OIN46" s="5"/>
      <c r="OIO46" s="5"/>
      <c r="OIP46" s="5"/>
      <c r="OIQ46" s="5"/>
      <c r="OIR46" s="5"/>
      <c r="OIS46" s="5"/>
      <c r="OIT46" s="5"/>
      <c r="OIU46" s="5"/>
      <c r="OIV46" s="5"/>
      <c r="OIW46" s="5"/>
      <c r="OIX46" s="5"/>
      <c r="OIY46" s="5"/>
      <c r="OIZ46" s="5"/>
      <c r="OJA46" s="5"/>
      <c r="OJB46" s="5"/>
      <c r="OJC46" s="5"/>
      <c r="OJD46" s="5"/>
      <c r="OJE46" s="5"/>
      <c r="OJF46" s="5"/>
      <c r="OJG46" s="5"/>
      <c r="OJH46" s="5"/>
      <c r="OJI46" s="5"/>
      <c r="OJJ46" s="5"/>
      <c r="OJK46" s="5"/>
      <c r="OJL46" s="5"/>
      <c r="OJM46" s="5"/>
      <c r="OJN46" s="5"/>
      <c r="OJO46" s="5"/>
      <c r="OJP46" s="5"/>
      <c r="OJQ46" s="5"/>
      <c r="OJR46" s="5"/>
      <c r="OJS46" s="5"/>
      <c r="OJT46" s="5"/>
      <c r="OJU46" s="5"/>
      <c r="OJV46" s="5"/>
      <c r="OJW46" s="5"/>
      <c r="OJX46" s="5"/>
      <c r="OJY46" s="5"/>
      <c r="OJZ46" s="5"/>
      <c r="OKA46" s="5"/>
      <c r="OKB46" s="5"/>
      <c r="OKC46" s="5"/>
      <c r="OKD46" s="5"/>
      <c r="OKE46" s="5"/>
      <c r="OKF46" s="5"/>
      <c r="OKG46" s="5"/>
      <c r="OKH46" s="5"/>
      <c r="OKI46" s="5"/>
      <c r="OKJ46" s="5"/>
      <c r="OKK46" s="5"/>
      <c r="OKL46" s="5"/>
      <c r="OKM46" s="5"/>
      <c r="OKN46" s="5"/>
      <c r="OKO46" s="5"/>
      <c r="OKP46" s="5"/>
      <c r="OKQ46" s="5"/>
      <c r="OKR46" s="5"/>
      <c r="OKS46" s="5"/>
      <c r="OKT46" s="5"/>
      <c r="OKU46" s="5"/>
      <c r="OKV46" s="5"/>
      <c r="OKW46" s="5"/>
      <c r="OKX46" s="5"/>
      <c r="OKY46" s="5"/>
      <c r="OKZ46" s="5"/>
      <c r="OLA46" s="5"/>
      <c r="OLB46" s="5"/>
      <c r="OLC46" s="5"/>
      <c r="OLD46" s="5"/>
      <c r="OLE46" s="5"/>
      <c r="OLF46" s="5"/>
      <c r="OLG46" s="5"/>
      <c r="OLH46" s="5"/>
      <c r="OLI46" s="5"/>
      <c r="OLJ46" s="5"/>
      <c r="OLK46" s="5"/>
      <c r="OLL46" s="5"/>
      <c r="OLM46" s="5"/>
      <c r="OLN46" s="5"/>
      <c r="OLO46" s="5"/>
      <c r="OLP46" s="5"/>
      <c r="OLQ46" s="5"/>
      <c r="OLR46" s="5"/>
      <c r="OLS46" s="5"/>
      <c r="OLT46" s="5"/>
      <c r="OLU46" s="5"/>
      <c r="OLV46" s="5"/>
      <c r="OLW46" s="5"/>
      <c r="OLX46" s="5"/>
      <c r="OLY46" s="5"/>
      <c r="OLZ46" s="5"/>
      <c r="OMA46" s="5"/>
      <c r="OMB46" s="5"/>
      <c r="OMC46" s="5"/>
      <c r="OMD46" s="5"/>
      <c r="OME46" s="5"/>
      <c r="OMF46" s="5"/>
      <c r="OMG46" s="5"/>
      <c r="OMH46" s="5"/>
      <c r="OMI46" s="5"/>
      <c r="OMJ46" s="5"/>
      <c r="OMK46" s="5"/>
      <c r="OML46" s="5"/>
      <c r="OMM46" s="5"/>
      <c r="OMN46" s="5"/>
      <c r="OMO46" s="5"/>
      <c r="OMP46" s="5"/>
      <c r="OMQ46" s="5"/>
      <c r="OMR46" s="5"/>
      <c r="OMS46" s="5"/>
      <c r="OMT46" s="5"/>
      <c r="OMU46" s="5"/>
      <c r="OMV46" s="5"/>
      <c r="OMW46" s="5"/>
      <c r="OMX46" s="5"/>
      <c r="OMY46" s="5"/>
      <c r="OMZ46" s="5"/>
      <c r="ONA46" s="5"/>
      <c r="ONB46" s="5"/>
      <c r="ONC46" s="5"/>
      <c r="OND46" s="5"/>
      <c r="ONE46" s="5"/>
      <c r="ONF46" s="5"/>
      <c r="ONG46" s="5"/>
      <c r="ONH46" s="5"/>
      <c r="ONI46" s="5"/>
      <c r="ONJ46" s="5"/>
      <c r="ONK46" s="5"/>
      <c r="ONL46" s="5"/>
      <c r="ONM46" s="5"/>
      <c r="ONN46" s="5"/>
      <c r="ONO46" s="5"/>
      <c r="ONP46" s="5"/>
      <c r="ONQ46" s="5"/>
      <c r="ONR46" s="5"/>
      <c r="ONS46" s="5"/>
      <c r="ONT46" s="5"/>
      <c r="ONU46" s="5"/>
      <c r="ONV46" s="5"/>
      <c r="ONW46" s="5"/>
      <c r="ONX46" s="5"/>
      <c r="ONY46" s="5"/>
      <c r="ONZ46" s="5"/>
      <c r="OOA46" s="5"/>
      <c r="OOB46" s="5"/>
      <c r="OOC46" s="5"/>
      <c r="OOD46" s="5"/>
      <c r="OOE46" s="5"/>
      <c r="OOF46" s="5"/>
      <c r="OOG46" s="5"/>
      <c r="OOH46" s="5"/>
      <c r="OOI46" s="5"/>
      <c r="OOJ46" s="5"/>
      <c r="OOK46" s="5"/>
      <c r="OOL46" s="5"/>
      <c r="OOM46" s="5"/>
      <c r="OON46" s="5"/>
      <c r="OOO46" s="5"/>
      <c r="OOP46" s="5"/>
      <c r="OOQ46" s="5"/>
      <c r="OOR46" s="5"/>
      <c r="OOS46" s="5"/>
      <c r="OOT46" s="5"/>
      <c r="OOU46" s="5"/>
      <c r="OOV46" s="5"/>
      <c r="OOW46" s="5"/>
      <c r="OOX46" s="5"/>
      <c r="OOY46" s="5"/>
      <c r="OOZ46" s="5"/>
      <c r="OPA46" s="5"/>
      <c r="OPB46" s="5"/>
      <c r="OPC46" s="5"/>
      <c r="OPD46" s="5"/>
      <c r="OPE46" s="5"/>
      <c r="OPF46" s="5"/>
      <c r="OPG46" s="5"/>
      <c r="OPH46" s="5"/>
      <c r="OPI46" s="5"/>
      <c r="OPJ46" s="5"/>
      <c r="OPK46" s="5"/>
      <c r="OPL46" s="5"/>
      <c r="OPM46" s="5"/>
      <c r="OPN46" s="5"/>
      <c r="OPO46" s="5"/>
      <c r="OPP46" s="5"/>
      <c r="OPQ46" s="5"/>
      <c r="OPR46" s="5"/>
      <c r="OPS46" s="5"/>
      <c r="OPT46" s="5"/>
      <c r="OPU46" s="5"/>
      <c r="OPV46" s="5"/>
      <c r="OPW46" s="5"/>
      <c r="OPX46" s="5"/>
      <c r="OPY46" s="5"/>
      <c r="OPZ46" s="5"/>
      <c r="OQA46" s="5"/>
      <c r="OQB46" s="5"/>
      <c r="OQC46" s="5"/>
      <c r="OQD46" s="5"/>
      <c r="OQE46" s="5"/>
      <c r="OQF46" s="5"/>
      <c r="OQG46" s="5"/>
      <c r="OQH46" s="5"/>
      <c r="OQI46" s="5"/>
      <c r="OQJ46" s="5"/>
      <c r="OQK46" s="5"/>
      <c r="OQL46" s="5"/>
      <c r="OQM46" s="5"/>
      <c r="OQN46" s="5"/>
      <c r="OQO46" s="5"/>
      <c r="OQP46" s="5"/>
      <c r="OQQ46" s="5"/>
      <c r="OQR46" s="5"/>
      <c r="OQS46" s="5"/>
      <c r="OQT46" s="5"/>
      <c r="OQU46" s="5"/>
      <c r="OQV46" s="5"/>
      <c r="OQW46" s="5"/>
      <c r="OQX46" s="5"/>
      <c r="OQY46" s="5"/>
      <c r="OQZ46" s="5"/>
      <c r="ORA46" s="5"/>
      <c r="ORB46" s="5"/>
      <c r="ORC46" s="5"/>
      <c r="ORD46" s="5"/>
      <c r="ORE46" s="5"/>
      <c r="ORF46" s="5"/>
      <c r="ORG46" s="5"/>
      <c r="ORH46" s="5"/>
      <c r="ORI46" s="5"/>
      <c r="ORJ46" s="5"/>
      <c r="ORK46" s="5"/>
      <c r="ORL46" s="5"/>
      <c r="ORM46" s="5"/>
      <c r="ORN46" s="5"/>
      <c r="ORO46" s="5"/>
      <c r="ORP46" s="5"/>
      <c r="ORQ46" s="5"/>
      <c r="ORR46" s="5"/>
      <c r="ORS46" s="5"/>
      <c r="ORT46" s="5"/>
      <c r="ORU46" s="5"/>
      <c r="ORV46" s="5"/>
      <c r="ORW46" s="5"/>
      <c r="ORX46" s="5"/>
      <c r="ORY46" s="5"/>
      <c r="ORZ46" s="5"/>
      <c r="OSA46" s="5"/>
      <c r="OSB46" s="5"/>
      <c r="OSC46" s="5"/>
      <c r="OSD46" s="5"/>
      <c r="OSE46" s="5"/>
      <c r="OSF46" s="5"/>
      <c r="OSG46" s="5"/>
      <c r="OSH46" s="5"/>
      <c r="OSI46" s="5"/>
      <c r="OSJ46" s="5"/>
      <c r="OSK46" s="5"/>
      <c r="OSL46" s="5"/>
      <c r="OSM46" s="5"/>
      <c r="OSN46" s="5"/>
      <c r="OSO46" s="5"/>
      <c r="OSP46" s="5"/>
      <c r="OSQ46" s="5"/>
      <c r="OSR46" s="5"/>
      <c r="OSS46" s="5"/>
      <c r="OST46" s="5"/>
      <c r="OSU46" s="5"/>
      <c r="OSV46" s="5"/>
      <c r="OSW46" s="5"/>
      <c r="OSX46" s="5"/>
      <c r="OSY46" s="5"/>
      <c r="OSZ46" s="5"/>
      <c r="OTA46" s="5"/>
      <c r="OTB46" s="5"/>
      <c r="OTC46" s="5"/>
      <c r="OTD46" s="5"/>
      <c r="OTE46" s="5"/>
      <c r="OTF46" s="5"/>
      <c r="OTG46" s="5"/>
      <c r="OTH46" s="5"/>
      <c r="OTI46" s="5"/>
      <c r="OTJ46" s="5"/>
      <c r="OTK46" s="5"/>
      <c r="OTL46" s="5"/>
      <c r="OTM46" s="5"/>
      <c r="OTN46" s="5"/>
      <c r="OTO46" s="5"/>
      <c r="OTP46" s="5"/>
      <c r="OTQ46" s="5"/>
      <c r="OTR46" s="5"/>
      <c r="OTS46" s="5"/>
      <c r="OTT46" s="5"/>
      <c r="OTU46" s="5"/>
      <c r="OTV46" s="5"/>
      <c r="OTW46" s="5"/>
      <c r="OTX46" s="5"/>
      <c r="OTY46" s="5"/>
      <c r="OTZ46" s="5"/>
      <c r="OUA46" s="5"/>
      <c r="OUB46" s="5"/>
      <c r="OUC46" s="5"/>
      <c r="OUD46" s="5"/>
      <c r="OUE46" s="5"/>
      <c r="OUF46" s="5"/>
      <c r="OUG46" s="5"/>
      <c r="OUH46" s="5"/>
      <c r="OUI46" s="5"/>
      <c r="OUJ46" s="5"/>
      <c r="OUK46" s="5"/>
      <c r="OUL46" s="5"/>
      <c r="OUM46" s="5"/>
      <c r="OUN46" s="5"/>
      <c r="OUO46" s="5"/>
      <c r="OUP46" s="5"/>
      <c r="OUQ46" s="5"/>
      <c r="OUR46" s="5"/>
      <c r="OUS46" s="5"/>
      <c r="OUT46" s="5"/>
      <c r="OUU46" s="5"/>
      <c r="OUV46" s="5"/>
      <c r="OUW46" s="5"/>
      <c r="OUX46" s="5"/>
      <c r="OUY46" s="5"/>
      <c r="OUZ46" s="5"/>
      <c r="OVA46" s="5"/>
      <c r="OVB46" s="5"/>
      <c r="OVC46" s="5"/>
      <c r="OVD46" s="5"/>
      <c r="OVE46" s="5"/>
      <c r="OVF46" s="5"/>
      <c r="OVG46" s="5"/>
      <c r="OVH46" s="5"/>
      <c r="OVI46" s="5"/>
      <c r="OVJ46" s="5"/>
      <c r="OVK46" s="5"/>
      <c r="OVL46" s="5"/>
      <c r="OVM46" s="5"/>
      <c r="OVN46" s="5"/>
      <c r="OVO46" s="5"/>
      <c r="OVP46" s="5"/>
      <c r="OVQ46" s="5"/>
      <c r="OVR46" s="5"/>
      <c r="OVS46" s="5"/>
      <c r="OVT46" s="5"/>
      <c r="OVU46" s="5"/>
      <c r="OVV46" s="5"/>
      <c r="OVW46" s="5"/>
      <c r="OVX46" s="5"/>
      <c r="OVY46" s="5"/>
      <c r="OVZ46" s="5"/>
      <c r="OWA46" s="5"/>
      <c r="OWB46" s="5"/>
      <c r="OWC46" s="5"/>
      <c r="OWD46" s="5"/>
      <c r="OWE46" s="5"/>
      <c r="OWF46" s="5"/>
      <c r="OWG46" s="5"/>
      <c r="OWH46" s="5"/>
      <c r="OWI46" s="5"/>
      <c r="OWJ46" s="5"/>
      <c r="OWK46" s="5"/>
      <c r="OWL46" s="5"/>
      <c r="OWM46" s="5"/>
      <c r="OWN46" s="5"/>
      <c r="OWO46" s="5"/>
      <c r="OWP46" s="5"/>
      <c r="OWQ46" s="5"/>
      <c r="OWR46" s="5"/>
      <c r="OWS46" s="5"/>
      <c r="OWT46" s="5"/>
      <c r="OWU46" s="5"/>
      <c r="OWV46" s="5"/>
      <c r="OWW46" s="5"/>
      <c r="OWX46" s="5"/>
      <c r="OWY46" s="5"/>
      <c r="OWZ46" s="5"/>
      <c r="OXA46" s="5"/>
      <c r="OXB46" s="5"/>
      <c r="OXC46" s="5"/>
      <c r="OXD46" s="5"/>
      <c r="OXE46" s="5"/>
      <c r="OXF46" s="5"/>
      <c r="OXG46" s="5"/>
      <c r="OXH46" s="5"/>
      <c r="OXI46" s="5"/>
      <c r="OXJ46" s="5"/>
      <c r="OXK46" s="5"/>
      <c r="OXL46" s="5"/>
      <c r="OXM46" s="5"/>
      <c r="OXN46" s="5"/>
      <c r="OXO46" s="5"/>
      <c r="OXP46" s="5"/>
      <c r="OXQ46" s="5"/>
      <c r="OXR46" s="5"/>
      <c r="OXS46" s="5"/>
      <c r="OXT46" s="5"/>
      <c r="OXU46" s="5"/>
      <c r="OXV46" s="5"/>
      <c r="OXW46" s="5"/>
      <c r="OXX46" s="5"/>
      <c r="OXY46" s="5"/>
      <c r="OXZ46" s="5"/>
      <c r="OYA46" s="5"/>
      <c r="OYB46" s="5"/>
      <c r="OYC46" s="5"/>
      <c r="OYD46" s="5"/>
      <c r="OYE46" s="5"/>
      <c r="OYF46" s="5"/>
      <c r="OYG46" s="5"/>
      <c r="OYH46" s="5"/>
      <c r="OYI46" s="5"/>
      <c r="OYJ46" s="5"/>
      <c r="OYK46" s="5"/>
      <c r="OYL46" s="5"/>
      <c r="OYM46" s="5"/>
      <c r="OYN46" s="5"/>
      <c r="OYO46" s="5"/>
      <c r="OYP46" s="5"/>
      <c r="OYQ46" s="5"/>
      <c r="OYR46" s="5"/>
      <c r="OYS46" s="5"/>
      <c r="OYT46" s="5"/>
      <c r="OYU46" s="5"/>
      <c r="OYV46" s="5"/>
      <c r="OYW46" s="5"/>
      <c r="OYX46" s="5"/>
      <c r="OYY46" s="5"/>
      <c r="OYZ46" s="5"/>
      <c r="OZA46" s="5"/>
      <c r="OZB46" s="5"/>
      <c r="OZC46" s="5"/>
      <c r="OZD46" s="5"/>
      <c r="OZE46" s="5"/>
      <c r="OZF46" s="5"/>
      <c r="OZG46" s="5"/>
      <c r="OZH46" s="5"/>
      <c r="OZI46" s="5"/>
      <c r="OZJ46" s="5"/>
      <c r="OZK46" s="5"/>
      <c r="OZL46" s="5"/>
      <c r="OZM46" s="5"/>
      <c r="OZN46" s="5"/>
      <c r="OZO46" s="5"/>
      <c r="OZP46" s="5"/>
      <c r="OZQ46" s="5"/>
      <c r="OZR46" s="5"/>
      <c r="OZS46" s="5"/>
      <c r="OZT46" s="5"/>
      <c r="OZU46" s="5"/>
      <c r="OZV46" s="5"/>
      <c r="OZW46" s="5"/>
      <c r="OZX46" s="5"/>
      <c r="OZY46" s="5"/>
      <c r="OZZ46" s="5"/>
      <c r="PAA46" s="5"/>
      <c r="PAB46" s="5"/>
      <c r="PAC46" s="5"/>
      <c r="PAD46" s="5"/>
      <c r="PAE46" s="5"/>
      <c r="PAF46" s="5"/>
      <c r="PAG46" s="5"/>
      <c r="PAH46" s="5"/>
      <c r="PAI46" s="5"/>
      <c r="PAJ46" s="5"/>
      <c r="PAK46" s="5"/>
      <c r="PAL46" s="5"/>
      <c r="PAM46" s="5"/>
      <c r="PAN46" s="5"/>
      <c r="PAO46" s="5"/>
      <c r="PAP46" s="5"/>
      <c r="PAQ46" s="5"/>
      <c r="PAR46" s="5"/>
      <c r="PAS46" s="5"/>
      <c r="PAT46" s="5"/>
      <c r="PAU46" s="5"/>
      <c r="PAV46" s="5"/>
      <c r="PAW46" s="5"/>
      <c r="PAX46" s="5"/>
      <c r="PAY46" s="5"/>
      <c r="PAZ46" s="5"/>
      <c r="PBA46" s="5"/>
      <c r="PBB46" s="5"/>
      <c r="PBC46" s="5"/>
      <c r="PBD46" s="5"/>
      <c r="PBE46" s="5"/>
      <c r="PBF46" s="5"/>
      <c r="PBG46" s="5"/>
      <c r="PBH46" s="5"/>
      <c r="PBI46" s="5"/>
      <c r="PBJ46" s="5"/>
      <c r="PBK46" s="5"/>
      <c r="PBL46" s="5"/>
      <c r="PBM46" s="5"/>
      <c r="PBN46" s="5"/>
      <c r="PBO46" s="5"/>
      <c r="PBP46" s="5"/>
      <c r="PBQ46" s="5"/>
      <c r="PBR46" s="5"/>
      <c r="PBS46" s="5"/>
      <c r="PBT46" s="5"/>
      <c r="PBU46" s="5"/>
      <c r="PBV46" s="5"/>
      <c r="PBW46" s="5"/>
      <c r="PBX46" s="5"/>
      <c r="PBY46" s="5"/>
      <c r="PBZ46" s="5"/>
      <c r="PCA46" s="5"/>
      <c r="PCB46" s="5"/>
      <c r="PCC46" s="5"/>
      <c r="PCD46" s="5"/>
      <c r="PCE46" s="5"/>
      <c r="PCF46" s="5"/>
      <c r="PCG46" s="5"/>
      <c r="PCH46" s="5"/>
      <c r="PCI46" s="5"/>
      <c r="PCJ46" s="5"/>
      <c r="PCK46" s="5"/>
      <c r="PCL46" s="5"/>
      <c r="PCM46" s="5"/>
      <c r="PCN46" s="5"/>
      <c r="PCO46" s="5"/>
      <c r="PCP46" s="5"/>
      <c r="PCQ46" s="5"/>
      <c r="PCR46" s="5"/>
      <c r="PCS46" s="5"/>
      <c r="PCT46" s="5"/>
      <c r="PCU46" s="5"/>
      <c r="PCV46" s="5"/>
      <c r="PCW46" s="5"/>
      <c r="PCX46" s="5"/>
      <c r="PCY46" s="5"/>
      <c r="PCZ46" s="5"/>
      <c r="PDA46" s="5"/>
      <c r="PDB46" s="5"/>
      <c r="PDC46" s="5"/>
      <c r="PDD46" s="5"/>
      <c r="PDE46" s="5"/>
      <c r="PDF46" s="5"/>
      <c r="PDG46" s="5"/>
      <c r="PDH46" s="5"/>
      <c r="PDI46" s="5"/>
      <c r="PDJ46" s="5"/>
      <c r="PDK46" s="5"/>
      <c r="PDL46" s="5"/>
      <c r="PDM46" s="5"/>
      <c r="PDN46" s="5"/>
      <c r="PDO46" s="5"/>
      <c r="PDP46" s="5"/>
      <c r="PDQ46" s="5"/>
      <c r="PDR46" s="5"/>
      <c r="PDS46" s="5"/>
      <c r="PDT46" s="5"/>
      <c r="PDU46" s="5"/>
      <c r="PDV46" s="5"/>
      <c r="PDW46" s="5"/>
      <c r="PDX46" s="5"/>
      <c r="PDY46" s="5"/>
      <c r="PDZ46" s="5"/>
      <c r="PEA46" s="5"/>
      <c r="PEB46" s="5"/>
      <c r="PEC46" s="5"/>
      <c r="PED46" s="5"/>
      <c r="PEE46" s="5"/>
      <c r="PEF46" s="5"/>
      <c r="PEG46" s="5"/>
      <c r="PEH46" s="5"/>
      <c r="PEI46" s="5"/>
      <c r="PEJ46" s="5"/>
      <c r="PEK46" s="5"/>
      <c r="PEL46" s="5"/>
      <c r="PEM46" s="5"/>
      <c r="PEN46" s="5"/>
      <c r="PEO46" s="5"/>
      <c r="PEP46" s="5"/>
      <c r="PEQ46" s="5"/>
      <c r="PER46" s="5"/>
      <c r="PES46" s="5"/>
      <c r="PET46" s="5"/>
      <c r="PEU46" s="5"/>
      <c r="PEV46" s="5"/>
      <c r="PEW46" s="5"/>
      <c r="PEX46" s="5"/>
      <c r="PEY46" s="5"/>
      <c r="PEZ46" s="5"/>
      <c r="PFA46" s="5"/>
      <c r="PFB46" s="5"/>
      <c r="PFC46" s="5"/>
      <c r="PFD46" s="5"/>
      <c r="PFE46" s="5"/>
      <c r="PFF46" s="5"/>
      <c r="PFG46" s="5"/>
      <c r="PFH46" s="5"/>
      <c r="PFI46" s="5"/>
      <c r="PFJ46" s="5"/>
      <c r="PFK46" s="5"/>
      <c r="PFL46" s="5"/>
      <c r="PFM46" s="5"/>
      <c r="PFN46" s="5"/>
      <c r="PFO46" s="5"/>
      <c r="PFP46" s="5"/>
      <c r="PFQ46" s="5"/>
      <c r="PFR46" s="5"/>
      <c r="PFS46" s="5"/>
      <c r="PFT46" s="5"/>
      <c r="PFU46" s="5"/>
      <c r="PFV46" s="5"/>
      <c r="PFW46" s="5"/>
      <c r="PFX46" s="5"/>
      <c r="PFY46" s="5"/>
      <c r="PFZ46" s="5"/>
      <c r="PGA46" s="5"/>
      <c r="PGB46" s="5"/>
      <c r="PGC46" s="5"/>
      <c r="PGD46" s="5"/>
      <c r="PGE46" s="5"/>
      <c r="PGF46" s="5"/>
      <c r="PGG46" s="5"/>
      <c r="PGH46" s="5"/>
      <c r="PGI46" s="5"/>
      <c r="PGJ46" s="5"/>
      <c r="PGK46" s="5"/>
      <c r="PGL46" s="5"/>
      <c r="PGM46" s="5"/>
      <c r="PGN46" s="5"/>
      <c r="PGO46" s="5"/>
      <c r="PGP46" s="5"/>
      <c r="PGQ46" s="5"/>
      <c r="PGR46" s="5"/>
      <c r="PGS46" s="5"/>
      <c r="PGT46" s="5"/>
      <c r="PGU46" s="5"/>
      <c r="PGV46" s="5"/>
      <c r="PGW46" s="5"/>
      <c r="PGX46" s="5"/>
      <c r="PGY46" s="5"/>
      <c r="PGZ46" s="5"/>
      <c r="PHA46" s="5"/>
      <c r="PHB46" s="5"/>
      <c r="PHC46" s="5"/>
      <c r="PHD46" s="5"/>
      <c r="PHE46" s="5"/>
      <c r="PHF46" s="5"/>
      <c r="PHG46" s="5"/>
      <c r="PHH46" s="5"/>
      <c r="PHI46" s="5"/>
      <c r="PHJ46" s="5"/>
      <c r="PHK46" s="5"/>
      <c r="PHL46" s="5"/>
      <c r="PHM46" s="5"/>
      <c r="PHN46" s="5"/>
      <c r="PHO46" s="5"/>
      <c r="PHP46" s="5"/>
      <c r="PHQ46" s="5"/>
      <c r="PHR46" s="5"/>
      <c r="PHS46" s="5"/>
      <c r="PHT46" s="5"/>
      <c r="PHU46" s="5"/>
      <c r="PHV46" s="5"/>
      <c r="PHW46" s="5"/>
      <c r="PHX46" s="5"/>
      <c r="PHY46" s="5"/>
      <c r="PHZ46" s="5"/>
      <c r="PIA46" s="5"/>
      <c r="PIB46" s="5"/>
      <c r="PIC46" s="5"/>
      <c r="PID46" s="5"/>
      <c r="PIE46" s="5"/>
      <c r="PIF46" s="5"/>
      <c r="PIG46" s="5"/>
      <c r="PIH46" s="5"/>
      <c r="PII46" s="5"/>
      <c r="PIJ46" s="5"/>
      <c r="PIK46" s="5"/>
      <c r="PIL46" s="5"/>
      <c r="PIM46" s="5"/>
      <c r="PIN46" s="5"/>
      <c r="PIO46" s="5"/>
      <c r="PIP46" s="5"/>
      <c r="PIQ46" s="5"/>
      <c r="PIR46" s="5"/>
      <c r="PIS46" s="5"/>
      <c r="PIT46" s="5"/>
      <c r="PIU46" s="5"/>
      <c r="PIV46" s="5"/>
      <c r="PIW46" s="5"/>
      <c r="PIX46" s="5"/>
      <c r="PIY46" s="5"/>
      <c r="PIZ46" s="5"/>
      <c r="PJA46" s="5"/>
      <c r="PJB46" s="5"/>
      <c r="PJC46" s="5"/>
      <c r="PJD46" s="5"/>
      <c r="PJE46" s="5"/>
      <c r="PJF46" s="5"/>
      <c r="PJG46" s="5"/>
      <c r="PJH46" s="5"/>
      <c r="PJI46" s="5"/>
      <c r="PJJ46" s="5"/>
      <c r="PJK46" s="5"/>
      <c r="PJL46" s="5"/>
      <c r="PJM46" s="5"/>
      <c r="PJN46" s="5"/>
      <c r="PJO46" s="5"/>
      <c r="PJP46" s="5"/>
      <c r="PJQ46" s="5"/>
      <c r="PJR46" s="5"/>
      <c r="PJS46" s="5"/>
      <c r="PJT46" s="5"/>
      <c r="PJU46" s="5"/>
      <c r="PJV46" s="5"/>
      <c r="PJW46" s="5"/>
      <c r="PJX46" s="5"/>
      <c r="PJY46" s="5"/>
      <c r="PJZ46" s="5"/>
      <c r="PKA46" s="5"/>
      <c r="PKB46" s="5"/>
      <c r="PKC46" s="5"/>
      <c r="PKD46" s="5"/>
      <c r="PKE46" s="5"/>
      <c r="PKF46" s="5"/>
      <c r="PKG46" s="5"/>
      <c r="PKH46" s="5"/>
      <c r="PKI46" s="5"/>
      <c r="PKJ46" s="5"/>
      <c r="PKK46" s="5"/>
      <c r="PKL46" s="5"/>
      <c r="PKM46" s="5"/>
      <c r="PKN46" s="5"/>
      <c r="PKO46" s="5"/>
      <c r="PKP46" s="5"/>
      <c r="PKQ46" s="5"/>
      <c r="PKR46" s="5"/>
      <c r="PKS46" s="5"/>
      <c r="PKT46" s="5"/>
      <c r="PKU46" s="5"/>
      <c r="PKV46" s="5"/>
      <c r="PKW46" s="5"/>
      <c r="PKX46" s="5"/>
      <c r="PKY46" s="5"/>
      <c r="PKZ46" s="5"/>
      <c r="PLA46" s="5"/>
      <c r="PLB46" s="5"/>
      <c r="PLC46" s="5"/>
      <c r="PLD46" s="5"/>
      <c r="PLE46" s="5"/>
      <c r="PLF46" s="5"/>
      <c r="PLG46" s="5"/>
      <c r="PLH46" s="5"/>
      <c r="PLI46" s="5"/>
      <c r="PLJ46" s="5"/>
      <c r="PLK46" s="5"/>
      <c r="PLL46" s="5"/>
      <c r="PLM46" s="5"/>
      <c r="PLN46" s="5"/>
      <c r="PLO46" s="5"/>
      <c r="PLP46" s="5"/>
      <c r="PLQ46" s="5"/>
      <c r="PLR46" s="5"/>
      <c r="PLS46" s="5"/>
      <c r="PLT46" s="5"/>
      <c r="PLU46" s="5"/>
      <c r="PLV46" s="5"/>
      <c r="PLW46" s="5"/>
      <c r="PLX46" s="5"/>
      <c r="PLY46" s="5"/>
      <c r="PLZ46" s="5"/>
      <c r="PMA46" s="5"/>
      <c r="PMB46" s="5"/>
      <c r="PMC46" s="5"/>
      <c r="PMD46" s="5"/>
      <c r="PME46" s="5"/>
      <c r="PMF46" s="5"/>
      <c r="PMG46" s="5"/>
      <c r="PMH46" s="5"/>
      <c r="PMI46" s="5"/>
      <c r="PMJ46" s="5"/>
      <c r="PMK46" s="5"/>
      <c r="PML46" s="5"/>
      <c r="PMM46" s="5"/>
      <c r="PMN46" s="5"/>
      <c r="PMO46" s="5"/>
      <c r="PMP46" s="5"/>
      <c r="PMQ46" s="5"/>
      <c r="PMR46" s="5"/>
      <c r="PMS46" s="5"/>
      <c r="PMT46" s="5"/>
      <c r="PMU46" s="5"/>
      <c r="PMV46" s="5"/>
      <c r="PMW46" s="5"/>
      <c r="PMX46" s="5"/>
      <c r="PMY46" s="5"/>
      <c r="PMZ46" s="5"/>
      <c r="PNA46" s="5"/>
      <c r="PNB46" s="5"/>
      <c r="PNC46" s="5"/>
      <c r="PND46" s="5"/>
      <c r="PNE46" s="5"/>
      <c r="PNF46" s="5"/>
      <c r="PNG46" s="5"/>
      <c r="PNH46" s="5"/>
      <c r="PNI46" s="5"/>
      <c r="PNJ46" s="5"/>
      <c r="PNK46" s="5"/>
      <c r="PNL46" s="5"/>
      <c r="PNM46" s="5"/>
      <c r="PNN46" s="5"/>
      <c r="PNO46" s="5"/>
      <c r="PNP46" s="5"/>
      <c r="PNQ46" s="5"/>
      <c r="PNR46" s="5"/>
      <c r="PNS46" s="5"/>
      <c r="PNT46" s="5"/>
      <c r="PNU46" s="5"/>
      <c r="PNV46" s="5"/>
      <c r="PNW46" s="5"/>
      <c r="PNX46" s="5"/>
      <c r="PNY46" s="5"/>
      <c r="PNZ46" s="5"/>
      <c r="POA46" s="5"/>
      <c r="POB46" s="5"/>
      <c r="POC46" s="5"/>
      <c r="POD46" s="5"/>
      <c r="POE46" s="5"/>
      <c r="POF46" s="5"/>
      <c r="POG46" s="5"/>
      <c r="POH46" s="5"/>
      <c r="POI46" s="5"/>
      <c r="POJ46" s="5"/>
      <c r="POK46" s="5"/>
      <c r="POL46" s="5"/>
      <c r="POM46" s="5"/>
      <c r="PON46" s="5"/>
      <c r="POO46" s="5"/>
      <c r="POP46" s="5"/>
      <c r="POQ46" s="5"/>
      <c r="POR46" s="5"/>
      <c r="POS46" s="5"/>
      <c r="POT46" s="5"/>
      <c r="POU46" s="5"/>
      <c r="POV46" s="5"/>
      <c r="POW46" s="5"/>
      <c r="POX46" s="5"/>
      <c r="POY46" s="5"/>
      <c r="POZ46" s="5"/>
      <c r="PPA46" s="5"/>
      <c r="PPB46" s="5"/>
      <c r="PPC46" s="5"/>
      <c r="PPD46" s="5"/>
      <c r="PPE46" s="5"/>
      <c r="PPF46" s="5"/>
      <c r="PPG46" s="5"/>
      <c r="PPH46" s="5"/>
      <c r="PPI46" s="5"/>
      <c r="PPJ46" s="5"/>
      <c r="PPK46" s="5"/>
      <c r="PPL46" s="5"/>
      <c r="PPM46" s="5"/>
      <c r="PPN46" s="5"/>
      <c r="PPO46" s="5"/>
      <c r="PPP46" s="5"/>
      <c r="PPQ46" s="5"/>
      <c r="PPR46" s="5"/>
      <c r="PPS46" s="5"/>
      <c r="PPT46" s="5"/>
      <c r="PPU46" s="5"/>
      <c r="PPV46" s="5"/>
      <c r="PPW46" s="5"/>
      <c r="PPX46" s="5"/>
      <c r="PPY46" s="5"/>
      <c r="PPZ46" s="5"/>
      <c r="PQA46" s="5"/>
      <c r="PQB46" s="5"/>
      <c r="PQC46" s="5"/>
      <c r="PQD46" s="5"/>
      <c r="PQE46" s="5"/>
      <c r="PQF46" s="5"/>
      <c r="PQG46" s="5"/>
      <c r="PQH46" s="5"/>
      <c r="PQI46" s="5"/>
      <c r="PQJ46" s="5"/>
      <c r="PQK46" s="5"/>
      <c r="PQL46" s="5"/>
      <c r="PQM46" s="5"/>
      <c r="PQN46" s="5"/>
      <c r="PQO46" s="5"/>
      <c r="PQP46" s="5"/>
      <c r="PQQ46" s="5"/>
      <c r="PQR46" s="5"/>
      <c r="PQS46" s="5"/>
      <c r="PQT46" s="5"/>
      <c r="PQU46" s="5"/>
      <c r="PQV46" s="5"/>
      <c r="PQW46" s="5"/>
      <c r="PQX46" s="5"/>
      <c r="PQY46" s="5"/>
      <c r="PQZ46" s="5"/>
      <c r="PRA46" s="5"/>
      <c r="PRB46" s="5"/>
      <c r="PRC46" s="5"/>
      <c r="PRD46" s="5"/>
      <c r="PRE46" s="5"/>
      <c r="PRF46" s="5"/>
      <c r="PRG46" s="5"/>
      <c r="PRH46" s="5"/>
      <c r="PRI46" s="5"/>
      <c r="PRJ46" s="5"/>
      <c r="PRK46" s="5"/>
      <c r="PRL46" s="5"/>
      <c r="PRM46" s="5"/>
      <c r="PRN46" s="5"/>
      <c r="PRO46" s="5"/>
      <c r="PRP46" s="5"/>
      <c r="PRQ46" s="5"/>
      <c r="PRR46" s="5"/>
      <c r="PRS46" s="5"/>
      <c r="PRT46" s="5"/>
      <c r="PRU46" s="5"/>
      <c r="PRV46" s="5"/>
      <c r="PRW46" s="5"/>
      <c r="PRX46" s="5"/>
      <c r="PRY46" s="5"/>
      <c r="PRZ46" s="5"/>
      <c r="PSA46" s="5"/>
      <c r="PSB46" s="5"/>
      <c r="PSC46" s="5"/>
      <c r="PSD46" s="5"/>
      <c r="PSE46" s="5"/>
      <c r="PSF46" s="5"/>
      <c r="PSG46" s="5"/>
      <c r="PSH46" s="5"/>
      <c r="PSI46" s="5"/>
      <c r="PSJ46" s="5"/>
      <c r="PSK46" s="5"/>
      <c r="PSL46" s="5"/>
      <c r="PSM46" s="5"/>
      <c r="PSN46" s="5"/>
      <c r="PSO46" s="5"/>
      <c r="PSP46" s="5"/>
      <c r="PSQ46" s="5"/>
      <c r="PSR46" s="5"/>
      <c r="PSS46" s="5"/>
      <c r="PST46" s="5"/>
      <c r="PSU46" s="5"/>
      <c r="PSV46" s="5"/>
      <c r="PSW46" s="5"/>
      <c r="PSX46" s="5"/>
      <c r="PSY46" s="5"/>
      <c r="PSZ46" s="5"/>
      <c r="PTA46" s="5"/>
      <c r="PTB46" s="5"/>
      <c r="PTC46" s="5"/>
      <c r="PTD46" s="5"/>
      <c r="PTE46" s="5"/>
      <c r="PTF46" s="5"/>
      <c r="PTG46" s="5"/>
      <c r="PTH46" s="5"/>
      <c r="PTI46" s="5"/>
      <c r="PTJ46" s="5"/>
      <c r="PTK46" s="5"/>
      <c r="PTL46" s="5"/>
      <c r="PTM46" s="5"/>
      <c r="PTN46" s="5"/>
      <c r="PTO46" s="5"/>
      <c r="PTP46" s="5"/>
      <c r="PTQ46" s="5"/>
      <c r="PTR46" s="5"/>
      <c r="PTS46" s="5"/>
      <c r="PTT46" s="5"/>
      <c r="PTU46" s="5"/>
      <c r="PTV46" s="5"/>
      <c r="PTW46" s="5"/>
      <c r="PTX46" s="5"/>
      <c r="PTY46" s="5"/>
      <c r="PTZ46" s="5"/>
      <c r="PUA46" s="5"/>
      <c r="PUB46" s="5"/>
      <c r="PUC46" s="5"/>
      <c r="PUD46" s="5"/>
      <c r="PUE46" s="5"/>
      <c r="PUF46" s="5"/>
      <c r="PUG46" s="5"/>
      <c r="PUH46" s="5"/>
      <c r="PUI46" s="5"/>
      <c r="PUJ46" s="5"/>
      <c r="PUK46" s="5"/>
      <c r="PUL46" s="5"/>
      <c r="PUM46" s="5"/>
      <c r="PUN46" s="5"/>
      <c r="PUO46" s="5"/>
      <c r="PUP46" s="5"/>
      <c r="PUQ46" s="5"/>
      <c r="PUR46" s="5"/>
      <c r="PUS46" s="5"/>
      <c r="PUT46" s="5"/>
      <c r="PUU46" s="5"/>
      <c r="PUV46" s="5"/>
      <c r="PUW46" s="5"/>
      <c r="PUX46" s="5"/>
      <c r="PUY46" s="5"/>
      <c r="PUZ46" s="5"/>
      <c r="PVA46" s="5"/>
      <c r="PVB46" s="5"/>
      <c r="PVC46" s="5"/>
      <c r="PVD46" s="5"/>
      <c r="PVE46" s="5"/>
      <c r="PVF46" s="5"/>
      <c r="PVG46" s="5"/>
      <c r="PVH46" s="5"/>
      <c r="PVI46" s="5"/>
      <c r="PVJ46" s="5"/>
      <c r="PVK46" s="5"/>
      <c r="PVL46" s="5"/>
      <c r="PVM46" s="5"/>
      <c r="PVN46" s="5"/>
      <c r="PVO46" s="5"/>
      <c r="PVP46" s="5"/>
      <c r="PVQ46" s="5"/>
      <c r="PVR46" s="5"/>
      <c r="PVS46" s="5"/>
      <c r="PVT46" s="5"/>
      <c r="PVU46" s="5"/>
      <c r="PVV46" s="5"/>
      <c r="PVW46" s="5"/>
      <c r="PVX46" s="5"/>
      <c r="PVY46" s="5"/>
      <c r="PVZ46" s="5"/>
      <c r="PWA46" s="5"/>
      <c r="PWB46" s="5"/>
      <c r="PWC46" s="5"/>
      <c r="PWD46" s="5"/>
      <c r="PWE46" s="5"/>
      <c r="PWF46" s="5"/>
      <c r="PWG46" s="5"/>
      <c r="PWH46" s="5"/>
      <c r="PWI46" s="5"/>
      <c r="PWJ46" s="5"/>
      <c r="PWK46" s="5"/>
      <c r="PWL46" s="5"/>
      <c r="PWM46" s="5"/>
      <c r="PWN46" s="5"/>
      <c r="PWO46" s="5"/>
      <c r="PWP46" s="5"/>
      <c r="PWQ46" s="5"/>
      <c r="PWR46" s="5"/>
      <c r="PWS46" s="5"/>
      <c r="PWT46" s="5"/>
      <c r="PWU46" s="5"/>
      <c r="PWV46" s="5"/>
      <c r="PWW46" s="5"/>
      <c r="PWX46" s="5"/>
      <c r="PWY46" s="5"/>
      <c r="PWZ46" s="5"/>
      <c r="PXA46" s="5"/>
      <c r="PXB46" s="5"/>
      <c r="PXC46" s="5"/>
      <c r="PXD46" s="5"/>
      <c r="PXE46" s="5"/>
      <c r="PXF46" s="5"/>
      <c r="PXG46" s="5"/>
      <c r="PXH46" s="5"/>
      <c r="PXI46" s="5"/>
      <c r="PXJ46" s="5"/>
      <c r="PXK46" s="5"/>
      <c r="PXL46" s="5"/>
      <c r="PXM46" s="5"/>
      <c r="PXN46" s="5"/>
      <c r="PXO46" s="5"/>
      <c r="PXP46" s="5"/>
      <c r="PXQ46" s="5"/>
      <c r="PXR46" s="5"/>
      <c r="PXS46" s="5"/>
      <c r="PXT46" s="5"/>
      <c r="PXU46" s="5"/>
      <c r="PXV46" s="5"/>
      <c r="PXW46" s="5"/>
      <c r="PXX46" s="5"/>
      <c r="PXY46" s="5"/>
      <c r="PXZ46" s="5"/>
      <c r="PYA46" s="5"/>
      <c r="PYB46" s="5"/>
      <c r="PYC46" s="5"/>
      <c r="PYD46" s="5"/>
      <c r="PYE46" s="5"/>
      <c r="PYF46" s="5"/>
      <c r="PYG46" s="5"/>
      <c r="PYH46" s="5"/>
      <c r="PYI46" s="5"/>
      <c r="PYJ46" s="5"/>
      <c r="PYK46" s="5"/>
      <c r="PYL46" s="5"/>
      <c r="PYM46" s="5"/>
      <c r="PYN46" s="5"/>
      <c r="PYO46" s="5"/>
      <c r="PYP46" s="5"/>
      <c r="PYQ46" s="5"/>
      <c r="PYR46" s="5"/>
      <c r="PYS46" s="5"/>
      <c r="PYT46" s="5"/>
      <c r="PYU46" s="5"/>
      <c r="PYV46" s="5"/>
      <c r="PYW46" s="5"/>
      <c r="PYX46" s="5"/>
      <c r="PYY46" s="5"/>
      <c r="PYZ46" s="5"/>
      <c r="PZA46" s="5"/>
      <c r="PZB46" s="5"/>
      <c r="PZC46" s="5"/>
      <c r="PZD46" s="5"/>
      <c r="PZE46" s="5"/>
      <c r="PZF46" s="5"/>
      <c r="PZG46" s="5"/>
      <c r="PZH46" s="5"/>
      <c r="PZI46" s="5"/>
      <c r="PZJ46" s="5"/>
      <c r="PZK46" s="5"/>
      <c r="PZL46" s="5"/>
      <c r="PZM46" s="5"/>
      <c r="PZN46" s="5"/>
      <c r="PZO46" s="5"/>
      <c r="PZP46" s="5"/>
      <c r="PZQ46" s="5"/>
      <c r="PZR46" s="5"/>
      <c r="PZS46" s="5"/>
      <c r="PZT46" s="5"/>
      <c r="PZU46" s="5"/>
      <c r="PZV46" s="5"/>
      <c r="PZW46" s="5"/>
      <c r="PZX46" s="5"/>
      <c r="PZY46" s="5"/>
      <c r="PZZ46" s="5"/>
      <c r="QAA46" s="5"/>
      <c r="QAB46" s="5"/>
      <c r="QAC46" s="5"/>
      <c r="QAD46" s="5"/>
      <c r="QAE46" s="5"/>
      <c r="QAF46" s="5"/>
      <c r="QAG46" s="5"/>
      <c r="QAH46" s="5"/>
      <c r="QAI46" s="5"/>
      <c r="QAJ46" s="5"/>
      <c r="QAK46" s="5"/>
      <c r="QAL46" s="5"/>
      <c r="QAM46" s="5"/>
      <c r="QAN46" s="5"/>
      <c r="QAO46" s="5"/>
      <c r="QAP46" s="5"/>
      <c r="QAQ46" s="5"/>
      <c r="QAR46" s="5"/>
      <c r="QAS46" s="5"/>
      <c r="QAT46" s="5"/>
      <c r="QAU46" s="5"/>
      <c r="QAV46" s="5"/>
      <c r="QAW46" s="5"/>
      <c r="QAX46" s="5"/>
      <c r="QAY46" s="5"/>
      <c r="QAZ46" s="5"/>
      <c r="QBA46" s="5"/>
      <c r="QBB46" s="5"/>
      <c r="QBC46" s="5"/>
      <c r="QBD46" s="5"/>
      <c r="QBE46" s="5"/>
      <c r="QBF46" s="5"/>
      <c r="QBG46" s="5"/>
      <c r="QBH46" s="5"/>
      <c r="QBI46" s="5"/>
      <c r="QBJ46" s="5"/>
      <c r="QBK46" s="5"/>
      <c r="QBL46" s="5"/>
      <c r="QBM46" s="5"/>
      <c r="QBN46" s="5"/>
      <c r="QBO46" s="5"/>
      <c r="QBP46" s="5"/>
      <c r="QBQ46" s="5"/>
      <c r="QBR46" s="5"/>
      <c r="QBS46" s="5"/>
      <c r="QBT46" s="5"/>
      <c r="QBU46" s="5"/>
      <c r="QBV46" s="5"/>
      <c r="QBW46" s="5"/>
      <c r="QBX46" s="5"/>
      <c r="QBY46" s="5"/>
      <c r="QBZ46" s="5"/>
      <c r="QCA46" s="5"/>
      <c r="QCB46" s="5"/>
      <c r="QCC46" s="5"/>
      <c r="QCD46" s="5"/>
      <c r="QCE46" s="5"/>
      <c r="QCF46" s="5"/>
      <c r="QCG46" s="5"/>
      <c r="QCH46" s="5"/>
      <c r="QCI46" s="5"/>
      <c r="QCJ46" s="5"/>
      <c r="QCK46" s="5"/>
      <c r="QCL46" s="5"/>
      <c r="QCM46" s="5"/>
      <c r="QCN46" s="5"/>
      <c r="QCO46" s="5"/>
      <c r="QCP46" s="5"/>
      <c r="QCQ46" s="5"/>
      <c r="QCR46" s="5"/>
      <c r="QCS46" s="5"/>
      <c r="QCT46" s="5"/>
      <c r="QCU46" s="5"/>
      <c r="QCV46" s="5"/>
      <c r="QCW46" s="5"/>
      <c r="QCX46" s="5"/>
      <c r="QCY46" s="5"/>
      <c r="QCZ46" s="5"/>
      <c r="QDA46" s="5"/>
      <c r="QDB46" s="5"/>
      <c r="QDC46" s="5"/>
      <c r="QDD46" s="5"/>
      <c r="QDE46" s="5"/>
      <c r="QDF46" s="5"/>
      <c r="QDG46" s="5"/>
      <c r="QDH46" s="5"/>
      <c r="QDI46" s="5"/>
      <c r="QDJ46" s="5"/>
      <c r="QDK46" s="5"/>
      <c r="QDL46" s="5"/>
      <c r="QDM46" s="5"/>
      <c r="QDN46" s="5"/>
      <c r="QDO46" s="5"/>
      <c r="QDP46" s="5"/>
      <c r="QDQ46" s="5"/>
      <c r="QDR46" s="5"/>
      <c r="QDS46" s="5"/>
      <c r="QDT46" s="5"/>
      <c r="QDU46" s="5"/>
      <c r="QDV46" s="5"/>
      <c r="QDW46" s="5"/>
      <c r="QDX46" s="5"/>
      <c r="QDY46" s="5"/>
      <c r="QDZ46" s="5"/>
      <c r="QEA46" s="5"/>
      <c r="QEB46" s="5"/>
      <c r="QEC46" s="5"/>
      <c r="QED46" s="5"/>
      <c r="QEE46" s="5"/>
      <c r="QEF46" s="5"/>
      <c r="QEG46" s="5"/>
      <c r="QEH46" s="5"/>
      <c r="QEI46" s="5"/>
      <c r="QEJ46" s="5"/>
      <c r="QEK46" s="5"/>
      <c r="QEL46" s="5"/>
      <c r="QEM46" s="5"/>
      <c r="QEN46" s="5"/>
      <c r="QEO46" s="5"/>
      <c r="QEP46" s="5"/>
      <c r="QEQ46" s="5"/>
      <c r="QER46" s="5"/>
      <c r="QES46" s="5"/>
      <c r="QET46" s="5"/>
      <c r="QEU46" s="5"/>
      <c r="QEV46" s="5"/>
      <c r="QEW46" s="5"/>
      <c r="QEX46" s="5"/>
      <c r="QEY46" s="5"/>
      <c r="QEZ46" s="5"/>
      <c r="QFA46" s="5"/>
      <c r="QFB46" s="5"/>
      <c r="QFC46" s="5"/>
      <c r="QFD46" s="5"/>
      <c r="QFE46" s="5"/>
      <c r="QFF46" s="5"/>
      <c r="QFG46" s="5"/>
      <c r="QFH46" s="5"/>
      <c r="QFI46" s="5"/>
      <c r="QFJ46" s="5"/>
      <c r="QFK46" s="5"/>
      <c r="QFL46" s="5"/>
      <c r="QFM46" s="5"/>
      <c r="QFN46" s="5"/>
      <c r="QFO46" s="5"/>
      <c r="QFP46" s="5"/>
      <c r="QFQ46" s="5"/>
      <c r="QFR46" s="5"/>
      <c r="QFS46" s="5"/>
      <c r="QFT46" s="5"/>
      <c r="QFU46" s="5"/>
      <c r="QFV46" s="5"/>
      <c r="QFW46" s="5"/>
      <c r="QFX46" s="5"/>
      <c r="QFY46" s="5"/>
      <c r="QFZ46" s="5"/>
      <c r="QGA46" s="5"/>
      <c r="QGB46" s="5"/>
      <c r="QGC46" s="5"/>
      <c r="QGD46" s="5"/>
      <c r="QGE46" s="5"/>
      <c r="QGF46" s="5"/>
      <c r="QGG46" s="5"/>
      <c r="QGH46" s="5"/>
      <c r="QGI46" s="5"/>
      <c r="QGJ46" s="5"/>
      <c r="QGK46" s="5"/>
      <c r="QGL46" s="5"/>
      <c r="QGM46" s="5"/>
      <c r="QGN46" s="5"/>
      <c r="QGO46" s="5"/>
      <c r="QGP46" s="5"/>
      <c r="QGQ46" s="5"/>
      <c r="QGR46" s="5"/>
      <c r="QGS46" s="5"/>
      <c r="QGT46" s="5"/>
      <c r="QGU46" s="5"/>
      <c r="QGV46" s="5"/>
      <c r="QGW46" s="5"/>
      <c r="QGX46" s="5"/>
      <c r="QGY46" s="5"/>
      <c r="QGZ46" s="5"/>
      <c r="QHA46" s="5"/>
      <c r="QHB46" s="5"/>
      <c r="QHC46" s="5"/>
      <c r="QHD46" s="5"/>
      <c r="QHE46" s="5"/>
      <c r="QHF46" s="5"/>
      <c r="QHG46" s="5"/>
      <c r="QHH46" s="5"/>
      <c r="QHI46" s="5"/>
      <c r="QHJ46" s="5"/>
      <c r="QHK46" s="5"/>
      <c r="QHL46" s="5"/>
      <c r="QHM46" s="5"/>
      <c r="QHN46" s="5"/>
      <c r="QHO46" s="5"/>
      <c r="QHP46" s="5"/>
      <c r="QHQ46" s="5"/>
      <c r="QHR46" s="5"/>
      <c r="QHS46" s="5"/>
      <c r="QHT46" s="5"/>
      <c r="QHU46" s="5"/>
      <c r="QHV46" s="5"/>
      <c r="QHW46" s="5"/>
      <c r="QHX46" s="5"/>
      <c r="QHY46" s="5"/>
      <c r="QHZ46" s="5"/>
      <c r="QIA46" s="5"/>
      <c r="QIB46" s="5"/>
      <c r="QIC46" s="5"/>
      <c r="QID46" s="5"/>
      <c r="QIE46" s="5"/>
      <c r="QIF46" s="5"/>
      <c r="QIG46" s="5"/>
      <c r="QIH46" s="5"/>
      <c r="QII46" s="5"/>
      <c r="QIJ46" s="5"/>
      <c r="QIK46" s="5"/>
      <c r="QIL46" s="5"/>
      <c r="QIM46" s="5"/>
      <c r="QIN46" s="5"/>
      <c r="QIO46" s="5"/>
      <c r="QIP46" s="5"/>
      <c r="QIQ46" s="5"/>
      <c r="QIR46" s="5"/>
      <c r="QIS46" s="5"/>
      <c r="QIT46" s="5"/>
      <c r="QIU46" s="5"/>
      <c r="QIV46" s="5"/>
      <c r="QIW46" s="5"/>
      <c r="QIX46" s="5"/>
      <c r="QIY46" s="5"/>
      <c r="QIZ46" s="5"/>
      <c r="QJA46" s="5"/>
      <c r="QJB46" s="5"/>
      <c r="QJC46" s="5"/>
      <c r="QJD46" s="5"/>
      <c r="QJE46" s="5"/>
      <c r="QJF46" s="5"/>
      <c r="QJG46" s="5"/>
      <c r="QJH46" s="5"/>
      <c r="QJI46" s="5"/>
      <c r="QJJ46" s="5"/>
      <c r="QJK46" s="5"/>
      <c r="QJL46" s="5"/>
      <c r="QJM46" s="5"/>
      <c r="QJN46" s="5"/>
      <c r="QJO46" s="5"/>
      <c r="QJP46" s="5"/>
      <c r="QJQ46" s="5"/>
      <c r="QJR46" s="5"/>
      <c r="QJS46" s="5"/>
      <c r="QJT46" s="5"/>
      <c r="QJU46" s="5"/>
      <c r="QJV46" s="5"/>
      <c r="QJW46" s="5"/>
      <c r="QJX46" s="5"/>
      <c r="QJY46" s="5"/>
      <c r="QJZ46" s="5"/>
      <c r="QKA46" s="5"/>
      <c r="QKB46" s="5"/>
      <c r="QKC46" s="5"/>
      <c r="QKD46" s="5"/>
      <c r="QKE46" s="5"/>
      <c r="QKF46" s="5"/>
      <c r="QKG46" s="5"/>
      <c r="QKH46" s="5"/>
      <c r="QKI46" s="5"/>
      <c r="QKJ46" s="5"/>
      <c r="QKK46" s="5"/>
      <c r="QKL46" s="5"/>
      <c r="QKM46" s="5"/>
      <c r="QKN46" s="5"/>
      <c r="QKO46" s="5"/>
      <c r="QKP46" s="5"/>
      <c r="QKQ46" s="5"/>
      <c r="QKR46" s="5"/>
      <c r="QKS46" s="5"/>
      <c r="QKT46" s="5"/>
      <c r="QKU46" s="5"/>
      <c r="QKV46" s="5"/>
      <c r="QKW46" s="5"/>
      <c r="QKX46" s="5"/>
      <c r="QKY46" s="5"/>
      <c r="QKZ46" s="5"/>
      <c r="QLA46" s="5"/>
      <c r="QLB46" s="5"/>
      <c r="QLC46" s="5"/>
      <c r="QLD46" s="5"/>
      <c r="QLE46" s="5"/>
      <c r="QLF46" s="5"/>
      <c r="QLG46" s="5"/>
      <c r="QLH46" s="5"/>
      <c r="QLI46" s="5"/>
      <c r="QLJ46" s="5"/>
      <c r="QLK46" s="5"/>
      <c r="QLL46" s="5"/>
      <c r="QLM46" s="5"/>
      <c r="QLN46" s="5"/>
      <c r="QLO46" s="5"/>
      <c r="QLP46" s="5"/>
      <c r="QLQ46" s="5"/>
      <c r="QLR46" s="5"/>
      <c r="QLS46" s="5"/>
      <c r="QLT46" s="5"/>
      <c r="QLU46" s="5"/>
      <c r="QLV46" s="5"/>
      <c r="QLW46" s="5"/>
      <c r="QLX46" s="5"/>
      <c r="QLY46" s="5"/>
      <c r="QLZ46" s="5"/>
      <c r="QMA46" s="5"/>
      <c r="QMB46" s="5"/>
      <c r="QMC46" s="5"/>
      <c r="QMD46" s="5"/>
      <c r="QME46" s="5"/>
      <c r="QMF46" s="5"/>
      <c r="QMG46" s="5"/>
      <c r="QMH46" s="5"/>
      <c r="QMI46" s="5"/>
      <c r="QMJ46" s="5"/>
      <c r="QMK46" s="5"/>
      <c r="QML46" s="5"/>
      <c r="QMM46" s="5"/>
      <c r="QMN46" s="5"/>
      <c r="QMO46" s="5"/>
      <c r="QMP46" s="5"/>
      <c r="QMQ46" s="5"/>
      <c r="QMR46" s="5"/>
      <c r="QMS46" s="5"/>
      <c r="QMT46" s="5"/>
      <c r="QMU46" s="5"/>
      <c r="QMV46" s="5"/>
      <c r="QMW46" s="5"/>
      <c r="QMX46" s="5"/>
      <c r="QMY46" s="5"/>
      <c r="QMZ46" s="5"/>
      <c r="QNA46" s="5"/>
      <c r="QNB46" s="5"/>
      <c r="QNC46" s="5"/>
      <c r="QND46" s="5"/>
      <c r="QNE46" s="5"/>
      <c r="QNF46" s="5"/>
      <c r="QNG46" s="5"/>
      <c r="QNH46" s="5"/>
      <c r="QNI46" s="5"/>
      <c r="QNJ46" s="5"/>
      <c r="QNK46" s="5"/>
      <c r="QNL46" s="5"/>
      <c r="QNM46" s="5"/>
      <c r="QNN46" s="5"/>
      <c r="QNO46" s="5"/>
      <c r="QNP46" s="5"/>
      <c r="QNQ46" s="5"/>
      <c r="QNR46" s="5"/>
      <c r="QNS46" s="5"/>
      <c r="QNT46" s="5"/>
      <c r="QNU46" s="5"/>
      <c r="QNV46" s="5"/>
      <c r="QNW46" s="5"/>
      <c r="QNX46" s="5"/>
      <c r="QNY46" s="5"/>
      <c r="QNZ46" s="5"/>
      <c r="QOA46" s="5"/>
      <c r="QOB46" s="5"/>
      <c r="QOC46" s="5"/>
      <c r="QOD46" s="5"/>
      <c r="QOE46" s="5"/>
      <c r="QOF46" s="5"/>
      <c r="QOG46" s="5"/>
      <c r="QOH46" s="5"/>
      <c r="QOI46" s="5"/>
      <c r="QOJ46" s="5"/>
      <c r="QOK46" s="5"/>
      <c r="QOL46" s="5"/>
      <c r="QOM46" s="5"/>
      <c r="QON46" s="5"/>
      <c r="QOO46" s="5"/>
      <c r="QOP46" s="5"/>
      <c r="QOQ46" s="5"/>
      <c r="QOR46" s="5"/>
      <c r="QOS46" s="5"/>
      <c r="QOT46" s="5"/>
      <c r="QOU46" s="5"/>
      <c r="QOV46" s="5"/>
      <c r="QOW46" s="5"/>
      <c r="QOX46" s="5"/>
      <c r="QOY46" s="5"/>
      <c r="QOZ46" s="5"/>
      <c r="QPA46" s="5"/>
      <c r="QPB46" s="5"/>
      <c r="QPC46" s="5"/>
      <c r="QPD46" s="5"/>
      <c r="QPE46" s="5"/>
      <c r="QPF46" s="5"/>
      <c r="QPG46" s="5"/>
      <c r="QPH46" s="5"/>
      <c r="QPI46" s="5"/>
      <c r="QPJ46" s="5"/>
      <c r="QPK46" s="5"/>
      <c r="QPL46" s="5"/>
      <c r="QPM46" s="5"/>
      <c r="QPN46" s="5"/>
      <c r="QPO46" s="5"/>
      <c r="QPP46" s="5"/>
      <c r="QPQ46" s="5"/>
      <c r="QPR46" s="5"/>
      <c r="QPS46" s="5"/>
      <c r="QPT46" s="5"/>
      <c r="QPU46" s="5"/>
      <c r="QPV46" s="5"/>
      <c r="QPW46" s="5"/>
      <c r="QPX46" s="5"/>
      <c r="QPY46" s="5"/>
      <c r="QPZ46" s="5"/>
      <c r="QQA46" s="5"/>
      <c r="QQB46" s="5"/>
      <c r="QQC46" s="5"/>
      <c r="QQD46" s="5"/>
      <c r="QQE46" s="5"/>
      <c r="QQF46" s="5"/>
      <c r="QQG46" s="5"/>
      <c r="QQH46" s="5"/>
      <c r="QQI46" s="5"/>
      <c r="QQJ46" s="5"/>
      <c r="QQK46" s="5"/>
      <c r="QQL46" s="5"/>
      <c r="QQM46" s="5"/>
      <c r="QQN46" s="5"/>
      <c r="QQO46" s="5"/>
      <c r="QQP46" s="5"/>
      <c r="QQQ46" s="5"/>
      <c r="QQR46" s="5"/>
      <c r="QQS46" s="5"/>
      <c r="QQT46" s="5"/>
      <c r="QQU46" s="5"/>
      <c r="QQV46" s="5"/>
      <c r="QQW46" s="5"/>
      <c r="QQX46" s="5"/>
      <c r="QQY46" s="5"/>
      <c r="QQZ46" s="5"/>
      <c r="QRA46" s="5"/>
      <c r="QRB46" s="5"/>
      <c r="QRC46" s="5"/>
      <c r="QRD46" s="5"/>
      <c r="QRE46" s="5"/>
      <c r="QRF46" s="5"/>
      <c r="QRG46" s="5"/>
      <c r="QRH46" s="5"/>
      <c r="QRI46" s="5"/>
      <c r="QRJ46" s="5"/>
      <c r="QRK46" s="5"/>
      <c r="QRL46" s="5"/>
      <c r="QRM46" s="5"/>
      <c r="QRN46" s="5"/>
      <c r="QRO46" s="5"/>
      <c r="QRP46" s="5"/>
      <c r="QRQ46" s="5"/>
      <c r="QRR46" s="5"/>
      <c r="QRS46" s="5"/>
      <c r="QRT46" s="5"/>
      <c r="QRU46" s="5"/>
      <c r="QRV46" s="5"/>
      <c r="QRW46" s="5"/>
      <c r="QRX46" s="5"/>
      <c r="QRY46" s="5"/>
      <c r="QRZ46" s="5"/>
      <c r="QSA46" s="5"/>
      <c r="QSB46" s="5"/>
      <c r="QSC46" s="5"/>
      <c r="QSD46" s="5"/>
      <c r="QSE46" s="5"/>
      <c r="QSF46" s="5"/>
      <c r="QSG46" s="5"/>
      <c r="QSH46" s="5"/>
      <c r="QSI46" s="5"/>
      <c r="QSJ46" s="5"/>
      <c r="QSK46" s="5"/>
      <c r="QSL46" s="5"/>
      <c r="QSM46" s="5"/>
      <c r="QSN46" s="5"/>
      <c r="QSO46" s="5"/>
      <c r="QSP46" s="5"/>
      <c r="QSQ46" s="5"/>
      <c r="QSR46" s="5"/>
      <c r="QSS46" s="5"/>
      <c r="QST46" s="5"/>
      <c r="QSU46" s="5"/>
      <c r="QSV46" s="5"/>
      <c r="QSW46" s="5"/>
      <c r="QSX46" s="5"/>
      <c r="QSY46" s="5"/>
      <c r="QSZ46" s="5"/>
      <c r="QTA46" s="5"/>
      <c r="QTB46" s="5"/>
      <c r="QTC46" s="5"/>
      <c r="QTD46" s="5"/>
      <c r="QTE46" s="5"/>
      <c r="QTF46" s="5"/>
      <c r="QTG46" s="5"/>
      <c r="QTH46" s="5"/>
      <c r="QTI46" s="5"/>
      <c r="QTJ46" s="5"/>
      <c r="QTK46" s="5"/>
      <c r="QTL46" s="5"/>
      <c r="QTM46" s="5"/>
      <c r="QTN46" s="5"/>
      <c r="QTO46" s="5"/>
      <c r="QTP46" s="5"/>
      <c r="QTQ46" s="5"/>
      <c r="QTR46" s="5"/>
      <c r="QTS46" s="5"/>
      <c r="QTT46" s="5"/>
      <c r="QTU46" s="5"/>
      <c r="QTV46" s="5"/>
      <c r="QTW46" s="5"/>
      <c r="QTX46" s="5"/>
      <c r="QTY46" s="5"/>
      <c r="QTZ46" s="5"/>
      <c r="QUA46" s="5"/>
      <c r="QUB46" s="5"/>
      <c r="QUC46" s="5"/>
      <c r="QUD46" s="5"/>
      <c r="QUE46" s="5"/>
      <c r="QUF46" s="5"/>
      <c r="QUG46" s="5"/>
      <c r="QUH46" s="5"/>
      <c r="QUI46" s="5"/>
      <c r="QUJ46" s="5"/>
      <c r="QUK46" s="5"/>
      <c r="QUL46" s="5"/>
      <c r="QUM46" s="5"/>
      <c r="QUN46" s="5"/>
      <c r="QUO46" s="5"/>
      <c r="QUP46" s="5"/>
      <c r="QUQ46" s="5"/>
      <c r="QUR46" s="5"/>
      <c r="QUS46" s="5"/>
      <c r="QUT46" s="5"/>
      <c r="QUU46" s="5"/>
      <c r="QUV46" s="5"/>
      <c r="QUW46" s="5"/>
      <c r="QUX46" s="5"/>
      <c r="QUY46" s="5"/>
      <c r="QUZ46" s="5"/>
      <c r="QVA46" s="5"/>
      <c r="QVB46" s="5"/>
      <c r="QVC46" s="5"/>
      <c r="QVD46" s="5"/>
      <c r="QVE46" s="5"/>
      <c r="QVF46" s="5"/>
      <c r="QVG46" s="5"/>
      <c r="QVH46" s="5"/>
      <c r="QVI46" s="5"/>
      <c r="QVJ46" s="5"/>
      <c r="QVK46" s="5"/>
      <c r="QVL46" s="5"/>
      <c r="QVM46" s="5"/>
      <c r="QVN46" s="5"/>
      <c r="QVO46" s="5"/>
      <c r="QVP46" s="5"/>
      <c r="QVQ46" s="5"/>
      <c r="QVR46" s="5"/>
      <c r="QVS46" s="5"/>
      <c r="QVT46" s="5"/>
      <c r="QVU46" s="5"/>
      <c r="QVV46" s="5"/>
      <c r="QVW46" s="5"/>
      <c r="QVX46" s="5"/>
      <c r="QVY46" s="5"/>
      <c r="QVZ46" s="5"/>
      <c r="QWA46" s="5"/>
      <c r="QWB46" s="5"/>
      <c r="QWC46" s="5"/>
      <c r="QWD46" s="5"/>
      <c r="QWE46" s="5"/>
      <c r="QWF46" s="5"/>
      <c r="QWG46" s="5"/>
      <c r="QWH46" s="5"/>
      <c r="QWI46" s="5"/>
      <c r="QWJ46" s="5"/>
      <c r="QWK46" s="5"/>
      <c r="QWL46" s="5"/>
      <c r="QWM46" s="5"/>
      <c r="QWN46" s="5"/>
      <c r="QWO46" s="5"/>
      <c r="QWP46" s="5"/>
      <c r="QWQ46" s="5"/>
      <c r="QWR46" s="5"/>
      <c r="QWS46" s="5"/>
      <c r="QWT46" s="5"/>
      <c r="QWU46" s="5"/>
      <c r="QWV46" s="5"/>
      <c r="QWW46" s="5"/>
      <c r="QWX46" s="5"/>
      <c r="QWY46" s="5"/>
      <c r="QWZ46" s="5"/>
      <c r="QXA46" s="5"/>
      <c r="QXB46" s="5"/>
      <c r="QXC46" s="5"/>
      <c r="QXD46" s="5"/>
      <c r="QXE46" s="5"/>
      <c r="QXF46" s="5"/>
      <c r="QXG46" s="5"/>
      <c r="QXH46" s="5"/>
      <c r="QXI46" s="5"/>
      <c r="QXJ46" s="5"/>
      <c r="QXK46" s="5"/>
      <c r="QXL46" s="5"/>
      <c r="QXM46" s="5"/>
      <c r="QXN46" s="5"/>
      <c r="QXO46" s="5"/>
      <c r="QXP46" s="5"/>
      <c r="QXQ46" s="5"/>
      <c r="QXR46" s="5"/>
      <c r="QXS46" s="5"/>
      <c r="QXT46" s="5"/>
      <c r="QXU46" s="5"/>
      <c r="QXV46" s="5"/>
      <c r="QXW46" s="5"/>
      <c r="QXX46" s="5"/>
      <c r="QXY46" s="5"/>
      <c r="QXZ46" s="5"/>
      <c r="QYA46" s="5"/>
      <c r="QYB46" s="5"/>
      <c r="QYC46" s="5"/>
      <c r="QYD46" s="5"/>
      <c r="QYE46" s="5"/>
      <c r="QYF46" s="5"/>
      <c r="QYG46" s="5"/>
      <c r="QYH46" s="5"/>
      <c r="QYI46" s="5"/>
      <c r="QYJ46" s="5"/>
      <c r="QYK46" s="5"/>
      <c r="QYL46" s="5"/>
      <c r="QYM46" s="5"/>
      <c r="QYN46" s="5"/>
      <c r="QYO46" s="5"/>
      <c r="QYP46" s="5"/>
      <c r="QYQ46" s="5"/>
      <c r="QYR46" s="5"/>
      <c r="QYS46" s="5"/>
      <c r="QYT46" s="5"/>
      <c r="QYU46" s="5"/>
      <c r="QYV46" s="5"/>
      <c r="QYW46" s="5"/>
      <c r="QYX46" s="5"/>
      <c r="QYY46" s="5"/>
      <c r="QYZ46" s="5"/>
      <c r="QZA46" s="5"/>
      <c r="QZB46" s="5"/>
      <c r="QZC46" s="5"/>
      <c r="QZD46" s="5"/>
      <c r="QZE46" s="5"/>
      <c r="QZF46" s="5"/>
      <c r="QZG46" s="5"/>
      <c r="QZH46" s="5"/>
      <c r="QZI46" s="5"/>
      <c r="QZJ46" s="5"/>
      <c r="QZK46" s="5"/>
      <c r="QZL46" s="5"/>
      <c r="QZM46" s="5"/>
      <c r="QZN46" s="5"/>
      <c r="QZO46" s="5"/>
      <c r="QZP46" s="5"/>
      <c r="QZQ46" s="5"/>
      <c r="QZR46" s="5"/>
      <c r="QZS46" s="5"/>
      <c r="QZT46" s="5"/>
      <c r="QZU46" s="5"/>
      <c r="QZV46" s="5"/>
      <c r="QZW46" s="5"/>
      <c r="QZX46" s="5"/>
      <c r="QZY46" s="5"/>
      <c r="QZZ46" s="5"/>
      <c r="RAA46" s="5"/>
      <c r="RAB46" s="5"/>
      <c r="RAC46" s="5"/>
      <c r="RAD46" s="5"/>
      <c r="RAE46" s="5"/>
      <c r="RAF46" s="5"/>
      <c r="RAG46" s="5"/>
      <c r="RAH46" s="5"/>
      <c r="RAI46" s="5"/>
      <c r="RAJ46" s="5"/>
      <c r="RAK46" s="5"/>
      <c r="RAL46" s="5"/>
      <c r="RAM46" s="5"/>
      <c r="RAN46" s="5"/>
      <c r="RAO46" s="5"/>
      <c r="RAP46" s="5"/>
      <c r="RAQ46" s="5"/>
      <c r="RAR46" s="5"/>
      <c r="RAS46" s="5"/>
      <c r="RAT46" s="5"/>
      <c r="RAU46" s="5"/>
      <c r="RAV46" s="5"/>
      <c r="RAW46" s="5"/>
      <c r="RAX46" s="5"/>
      <c r="RAY46" s="5"/>
      <c r="RAZ46" s="5"/>
      <c r="RBA46" s="5"/>
      <c r="RBB46" s="5"/>
      <c r="RBC46" s="5"/>
      <c r="RBD46" s="5"/>
      <c r="RBE46" s="5"/>
      <c r="RBF46" s="5"/>
      <c r="RBG46" s="5"/>
      <c r="RBH46" s="5"/>
      <c r="RBI46" s="5"/>
      <c r="RBJ46" s="5"/>
      <c r="RBK46" s="5"/>
      <c r="RBL46" s="5"/>
      <c r="RBM46" s="5"/>
      <c r="RBN46" s="5"/>
      <c r="RBO46" s="5"/>
      <c r="RBP46" s="5"/>
      <c r="RBQ46" s="5"/>
      <c r="RBR46" s="5"/>
      <c r="RBS46" s="5"/>
      <c r="RBT46" s="5"/>
      <c r="RBU46" s="5"/>
      <c r="RBV46" s="5"/>
      <c r="RBW46" s="5"/>
      <c r="RBX46" s="5"/>
      <c r="RBY46" s="5"/>
      <c r="RBZ46" s="5"/>
      <c r="RCA46" s="5"/>
      <c r="RCB46" s="5"/>
      <c r="RCC46" s="5"/>
      <c r="RCD46" s="5"/>
      <c r="RCE46" s="5"/>
      <c r="RCF46" s="5"/>
      <c r="RCG46" s="5"/>
      <c r="RCH46" s="5"/>
      <c r="RCI46" s="5"/>
      <c r="RCJ46" s="5"/>
      <c r="RCK46" s="5"/>
      <c r="RCL46" s="5"/>
      <c r="RCM46" s="5"/>
      <c r="RCN46" s="5"/>
      <c r="RCO46" s="5"/>
      <c r="RCP46" s="5"/>
      <c r="RCQ46" s="5"/>
      <c r="RCR46" s="5"/>
      <c r="RCS46" s="5"/>
      <c r="RCT46" s="5"/>
      <c r="RCU46" s="5"/>
      <c r="RCV46" s="5"/>
      <c r="RCW46" s="5"/>
      <c r="RCX46" s="5"/>
      <c r="RCY46" s="5"/>
      <c r="RCZ46" s="5"/>
      <c r="RDA46" s="5"/>
      <c r="RDB46" s="5"/>
      <c r="RDC46" s="5"/>
      <c r="RDD46" s="5"/>
      <c r="RDE46" s="5"/>
      <c r="RDF46" s="5"/>
      <c r="RDG46" s="5"/>
      <c r="RDH46" s="5"/>
      <c r="RDI46" s="5"/>
      <c r="RDJ46" s="5"/>
      <c r="RDK46" s="5"/>
      <c r="RDL46" s="5"/>
      <c r="RDM46" s="5"/>
      <c r="RDN46" s="5"/>
      <c r="RDO46" s="5"/>
      <c r="RDP46" s="5"/>
      <c r="RDQ46" s="5"/>
      <c r="RDR46" s="5"/>
      <c r="RDS46" s="5"/>
      <c r="RDT46" s="5"/>
      <c r="RDU46" s="5"/>
      <c r="RDV46" s="5"/>
      <c r="RDW46" s="5"/>
      <c r="RDX46" s="5"/>
      <c r="RDY46" s="5"/>
      <c r="RDZ46" s="5"/>
      <c r="REA46" s="5"/>
      <c r="REB46" s="5"/>
      <c r="REC46" s="5"/>
      <c r="RED46" s="5"/>
      <c r="REE46" s="5"/>
      <c r="REF46" s="5"/>
      <c r="REG46" s="5"/>
      <c r="REH46" s="5"/>
      <c r="REI46" s="5"/>
      <c r="REJ46" s="5"/>
      <c r="REK46" s="5"/>
      <c r="REL46" s="5"/>
      <c r="REM46" s="5"/>
      <c r="REN46" s="5"/>
      <c r="REO46" s="5"/>
      <c r="REP46" s="5"/>
      <c r="REQ46" s="5"/>
      <c r="RER46" s="5"/>
      <c r="RES46" s="5"/>
      <c r="RET46" s="5"/>
      <c r="REU46" s="5"/>
      <c r="REV46" s="5"/>
      <c r="REW46" s="5"/>
      <c r="REX46" s="5"/>
      <c r="REY46" s="5"/>
      <c r="REZ46" s="5"/>
      <c r="RFA46" s="5"/>
      <c r="RFB46" s="5"/>
      <c r="RFC46" s="5"/>
      <c r="RFD46" s="5"/>
      <c r="RFE46" s="5"/>
      <c r="RFF46" s="5"/>
      <c r="RFG46" s="5"/>
      <c r="RFH46" s="5"/>
      <c r="RFI46" s="5"/>
      <c r="RFJ46" s="5"/>
      <c r="RFK46" s="5"/>
      <c r="RFL46" s="5"/>
      <c r="RFM46" s="5"/>
      <c r="RFN46" s="5"/>
      <c r="RFO46" s="5"/>
      <c r="RFP46" s="5"/>
      <c r="RFQ46" s="5"/>
      <c r="RFR46" s="5"/>
      <c r="RFS46" s="5"/>
      <c r="RFT46" s="5"/>
      <c r="RFU46" s="5"/>
      <c r="RFV46" s="5"/>
      <c r="RFW46" s="5"/>
      <c r="RFX46" s="5"/>
      <c r="RFY46" s="5"/>
      <c r="RFZ46" s="5"/>
      <c r="RGA46" s="5"/>
      <c r="RGB46" s="5"/>
      <c r="RGC46" s="5"/>
      <c r="RGD46" s="5"/>
      <c r="RGE46" s="5"/>
      <c r="RGF46" s="5"/>
      <c r="RGG46" s="5"/>
      <c r="RGH46" s="5"/>
      <c r="RGI46" s="5"/>
      <c r="RGJ46" s="5"/>
      <c r="RGK46" s="5"/>
      <c r="RGL46" s="5"/>
      <c r="RGM46" s="5"/>
      <c r="RGN46" s="5"/>
      <c r="RGO46" s="5"/>
      <c r="RGP46" s="5"/>
      <c r="RGQ46" s="5"/>
      <c r="RGR46" s="5"/>
      <c r="RGS46" s="5"/>
      <c r="RGT46" s="5"/>
      <c r="RGU46" s="5"/>
      <c r="RGV46" s="5"/>
      <c r="RGW46" s="5"/>
      <c r="RGX46" s="5"/>
      <c r="RGY46" s="5"/>
      <c r="RGZ46" s="5"/>
      <c r="RHA46" s="5"/>
      <c r="RHB46" s="5"/>
      <c r="RHC46" s="5"/>
      <c r="RHD46" s="5"/>
      <c r="RHE46" s="5"/>
      <c r="RHF46" s="5"/>
      <c r="RHG46" s="5"/>
      <c r="RHH46" s="5"/>
      <c r="RHI46" s="5"/>
      <c r="RHJ46" s="5"/>
      <c r="RHK46" s="5"/>
      <c r="RHL46" s="5"/>
      <c r="RHM46" s="5"/>
      <c r="RHN46" s="5"/>
      <c r="RHO46" s="5"/>
      <c r="RHP46" s="5"/>
      <c r="RHQ46" s="5"/>
      <c r="RHR46" s="5"/>
      <c r="RHS46" s="5"/>
      <c r="RHT46" s="5"/>
      <c r="RHU46" s="5"/>
      <c r="RHV46" s="5"/>
      <c r="RHW46" s="5"/>
      <c r="RHX46" s="5"/>
      <c r="RHY46" s="5"/>
      <c r="RHZ46" s="5"/>
      <c r="RIA46" s="5"/>
      <c r="RIB46" s="5"/>
      <c r="RIC46" s="5"/>
      <c r="RID46" s="5"/>
      <c r="RIE46" s="5"/>
      <c r="RIF46" s="5"/>
      <c r="RIG46" s="5"/>
      <c r="RIH46" s="5"/>
      <c r="RII46" s="5"/>
      <c r="RIJ46" s="5"/>
      <c r="RIK46" s="5"/>
      <c r="RIL46" s="5"/>
      <c r="RIM46" s="5"/>
      <c r="RIN46" s="5"/>
      <c r="RIO46" s="5"/>
      <c r="RIP46" s="5"/>
      <c r="RIQ46" s="5"/>
      <c r="RIR46" s="5"/>
      <c r="RIS46" s="5"/>
      <c r="RIT46" s="5"/>
      <c r="RIU46" s="5"/>
      <c r="RIV46" s="5"/>
      <c r="RIW46" s="5"/>
      <c r="RIX46" s="5"/>
      <c r="RIY46" s="5"/>
      <c r="RIZ46" s="5"/>
      <c r="RJA46" s="5"/>
      <c r="RJB46" s="5"/>
      <c r="RJC46" s="5"/>
      <c r="RJD46" s="5"/>
      <c r="RJE46" s="5"/>
      <c r="RJF46" s="5"/>
      <c r="RJG46" s="5"/>
      <c r="RJH46" s="5"/>
      <c r="RJI46" s="5"/>
      <c r="RJJ46" s="5"/>
      <c r="RJK46" s="5"/>
      <c r="RJL46" s="5"/>
      <c r="RJM46" s="5"/>
      <c r="RJN46" s="5"/>
      <c r="RJO46" s="5"/>
      <c r="RJP46" s="5"/>
      <c r="RJQ46" s="5"/>
      <c r="RJR46" s="5"/>
      <c r="RJS46" s="5"/>
      <c r="RJT46" s="5"/>
      <c r="RJU46" s="5"/>
      <c r="RJV46" s="5"/>
      <c r="RJW46" s="5"/>
      <c r="RJX46" s="5"/>
      <c r="RJY46" s="5"/>
      <c r="RJZ46" s="5"/>
      <c r="RKA46" s="5"/>
      <c r="RKB46" s="5"/>
      <c r="RKC46" s="5"/>
      <c r="RKD46" s="5"/>
      <c r="RKE46" s="5"/>
      <c r="RKF46" s="5"/>
      <c r="RKG46" s="5"/>
      <c r="RKH46" s="5"/>
      <c r="RKI46" s="5"/>
      <c r="RKJ46" s="5"/>
      <c r="RKK46" s="5"/>
      <c r="RKL46" s="5"/>
      <c r="RKM46" s="5"/>
      <c r="RKN46" s="5"/>
      <c r="RKO46" s="5"/>
      <c r="RKP46" s="5"/>
      <c r="RKQ46" s="5"/>
      <c r="RKR46" s="5"/>
      <c r="RKS46" s="5"/>
      <c r="RKT46" s="5"/>
      <c r="RKU46" s="5"/>
      <c r="RKV46" s="5"/>
      <c r="RKW46" s="5"/>
      <c r="RKX46" s="5"/>
      <c r="RKY46" s="5"/>
      <c r="RKZ46" s="5"/>
      <c r="RLA46" s="5"/>
      <c r="RLB46" s="5"/>
      <c r="RLC46" s="5"/>
      <c r="RLD46" s="5"/>
      <c r="RLE46" s="5"/>
      <c r="RLF46" s="5"/>
      <c r="RLG46" s="5"/>
      <c r="RLH46" s="5"/>
      <c r="RLI46" s="5"/>
      <c r="RLJ46" s="5"/>
      <c r="RLK46" s="5"/>
      <c r="RLL46" s="5"/>
      <c r="RLM46" s="5"/>
      <c r="RLN46" s="5"/>
      <c r="RLO46" s="5"/>
      <c r="RLP46" s="5"/>
      <c r="RLQ46" s="5"/>
      <c r="RLR46" s="5"/>
      <c r="RLS46" s="5"/>
      <c r="RLT46" s="5"/>
      <c r="RLU46" s="5"/>
      <c r="RLV46" s="5"/>
      <c r="RLW46" s="5"/>
      <c r="RLX46" s="5"/>
      <c r="RLY46" s="5"/>
      <c r="RLZ46" s="5"/>
      <c r="RMA46" s="5"/>
      <c r="RMB46" s="5"/>
      <c r="RMC46" s="5"/>
      <c r="RMD46" s="5"/>
      <c r="RME46" s="5"/>
      <c r="RMF46" s="5"/>
      <c r="RMG46" s="5"/>
      <c r="RMH46" s="5"/>
      <c r="RMI46" s="5"/>
      <c r="RMJ46" s="5"/>
      <c r="RMK46" s="5"/>
      <c r="RML46" s="5"/>
      <c r="RMM46" s="5"/>
      <c r="RMN46" s="5"/>
      <c r="RMO46" s="5"/>
      <c r="RMP46" s="5"/>
      <c r="RMQ46" s="5"/>
      <c r="RMR46" s="5"/>
      <c r="RMS46" s="5"/>
      <c r="RMT46" s="5"/>
      <c r="RMU46" s="5"/>
      <c r="RMV46" s="5"/>
      <c r="RMW46" s="5"/>
      <c r="RMX46" s="5"/>
      <c r="RMY46" s="5"/>
      <c r="RMZ46" s="5"/>
      <c r="RNA46" s="5"/>
      <c r="RNB46" s="5"/>
      <c r="RNC46" s="5"/>
      <c r="RND46" s="5"/>
      <c r="RNE46" s="5"/>
      <c r="RNF46" s="5"/>
      <c r="RNG46" s="5"/>
      <c r="RNH46" s="5"/>
      <c r="RNI46" s="5"/>
      <c r="RNJ46" s="5"/>
      <c r="RNK46" s="5"/>
      <c r="RNL46" s="5"/>
      <c r="RNM46" s="5"/>
      <c r="RNN46" s="5"/>
      <c r="RNO46" s="5"/>
      <c r="RNP46" s="5"/>
      <c r="RNQ46" s="5"/>
      <c r="RNR46" s="5"/>
      <c r="RNS46" s="5"/>
      <c r="RNT46" s="5"/>
      <c r="RNU46" s="5"/>
      <c r="RNV46" s="5"/>
      <c r="RNW46" s="5"/>
      <c r="RNX46" s="5"/>
      <c r="RNY46" s="5"/>
      <c r="RNZ46" s="5"/>
      <c r="ROA46" s="5"/>
      <c r="ROB46" s="5"/>
      <c r="ROC46" s="5"/>
      <c r="ROD46" s="5"/>
      <c r="ROE46" s="5"/>
      <c r="ROF46" s="5"/>
      <c r="ROG46" s="5"/>
      <c r="ROH46" s="5"/>
      <c r="ROI46" s="5"/>
      <c r="ROJ46" s="5"/>
      <c r="ROK46" s="5"/>
      <c r="ROL46" s="5"/>
      <c r="ROM46" s="5"/>
      <c r="RON46" s="5"/>
      <c r="ROO46" s="5"/>
      <c r="ROP46" s="5"/>
      <c r="ROQ46" s="5"/>
      <c r="ROR46" s="5"/>
      <c r="ROS46" s="5"/>
      <c r="ROT46" s="5"/>
      <c r="ROU46" s="5"/>
      <c r="ROV46" s="5"/>
      <c r="ROW46" s="5"/>
      <c r="ROX46" s="5"/>
      <c r="ROY46" s="5"/>
      <c r="ROZ46" s="5"/>
      <c r="RPA46" s="5"/>
      <c r="RPB46" s="5"/>
      <c r="RPC46" s="5"/>
      <c r="RPD46" s="5"/>
      <c r="RPE46" s="5"/>
      <c r="RPF46" s="5"/>
      <c r="RPG46" s="5"/>
      <c r="RPH46" s="5"/>
      <c r="RPI46" s="5"/>
      <c r="RPJ46" s="5"/>
      <c r="RPK46" s="5"/>
      <c r="RPL46" s="5"/>
      <c r="RPM46" s="5"/>
      <c r="RPN46" s="5"/>
      <c r="RPO46" s="5"/>
      <c r="RPP46" s="5"/>
      <c r="RPQ46" s="5"/>
      <c r="RPR46" s="5"/>
      <c r="RPS46" s="5"/>
      <c r="RPT46" s="5"/>
      <c r="RPU46" s="5"/>
      <c r="RPV46" s="5"/>
      <c r="RPW46" s="5"/>
      <c r="RPX46" s="5"/>
      <c r="RPY46" s="5"/>
      <c r="RPZ46" s="5"/>
      <c r="RQA46" s="5"/>
      <c r="RQB46" s="5"/>
      <c r="RQC46" s="5"/>
      <c r="RQD46" s="5"/>
      <c r="RQE46" s="5"/>
      <c r="RQF46" s="5"/>
      <c r="RQG46" s="5"/>
      <c r="RQH46" s="5"/>
      <c r="RQI46" s="5"/>
      <c r="RQJ46" s="5"/>
      <c r="RQK46" s="5"/>
      <c r="RQL46" s="5"/>
      <c r="RQM46" s="5"/>
      <c r="RQN46" s="5"/>
      <c r="RQO46" s="5"/>
      <c r="RQP46" s="5"/>
      <c r="RQQ46" s="5"/>
      <c r="RQR46" s="5"/>
      <c r="RQS46" s="5"/>
      <c r="RQT46" s="5"/>
      <c r="RQU46" s="5"/>
      <c r="RQV46" s="5"/>
      <c r="RQW46" s="5"/>
      <c r="RQX46" s="5"/>
      <c r="RQY46" s="5"/>
      <c r="RQZ46" s="5"/>
      <c r="RRA46" s="5"/>
      <c r="RRB46" s="5"/>
      <c r="RRC46" s="5"/>
      <c r="RRD46" s="5"/>
      <c r="RRE46" s="5"/>
      <c r="RRF46" s="5"/>
      <c r="RRG46" s="5"/>
      <c r="RRH46" s="5"/>
      <c r="RRI46" s="5"/>
      <c r="RRJ46" s="5"/>
      <c r="RRK46" s="5"/>
      <c r="RRL46" s="5"/>
      <c r="RRM46" s="5"/>
      <c r="RRN46" s="5"/>
      <c r="RRO46" s="5"/>
      <c r="RRP46" s="5"/>
      <c r="RRQ46" s="5"/>
      <c r="RRR46" s="5"/>
      <c r="RRS46" s="5"/>
      <c r="RRT46" s="5"/>
      <c r="RRU46" s="5"/>
      <c r="RRV46" s="5"/>
      <c r="RRW46" s="5"/>
      <c r="RRX46" s="5"/>
      <c r="RRY46" s="5"/>
      <c r="RRZ46" s="5"/>
      <c r="RSA46" s="5"/>
      <c r="RSB46" s="5"/>
      <c r="RSC46" s="5"/>
      <c r="RSD46" s="5"/>
      <c r="RSE46" s="5"/>
      <c r="RSF46" s="5"/>
      <c r="RSG46" s="5"/>
      <c r="RSH46" s="5"/>
      <c r="RSI46" s="5"/>
      <c r="RSJ46" s="5"/>
      <c r="RSK46" s="5"/>
      <c r="RSL46" s="5"/>
      <c r="RSM46" s="5"/>
      <c r="RSN46" s="5"/>
      <c r="RSO46" s="5"/>
      <c r="RSP46" s="5"/>
      <c r="RSQ46" s="5"/>
      <c r="RSR46" s="5"/>
      <c r="RSS46" s="5"/>
      <c r="RST46" s="5"/>
      <c r="RSU46" s="5"/>
      <c r="RSV46" s="5"/>
      <c r="RSW46" s="5"/>
      <c r="RSX46" s="5"/>
      <c r="RSY46" s="5"/>
      <c r="RSZ46" s="5"/>
      <c r="RTA46" s="5"/>
      <c r="RTB46" s="5"/>
      <c r="RTC46" s="5"/>
      <c r="RTD46" s="5"/>
      <c r="RTE46" s="5"/>
      <c r="RTF46" s="5"/>
      <c r="RTG46" s="5"/>
      <c r="RTH46" s="5"/>
      <c r="RTI46" s="5"/>
      <c r="RTJ46" s="5"/>
      <c r="RTK46" s="5"/>
      <c r="RTL46" s="5"/>
      <c r="RTM46" s="5"/>
      <c r="RTN46" s="5"/>
      <c r="RTO46" s="5"/>
      <c r="RTP46" s="5"/>
      <c r="RTQ46" s="5"/>
      <c r="RTR46" s="5"/>
      <c r="RTS46" s="5"/>
      <c r="RTT46" s="5"/>
      <c r="RTU46" s="5"/>
      <c r="RTV46" s="5"/>
      <c r="RTW46" s="5"/>
      <c r="RTX46" s="5"/>
      <c r="RTY46" s="5"/>
      <c r="RTZ46" s="5"/>
      <c r="RUA46" s="5"/>
      <c r="RUB46" s="5"/>
      <c r="RUC46" s="5"/>
      <c r="RUD46" s="5"/>
      <c r="RUE46" s="5"/>
      <c r="RUF46" s="5"/>
      <c r="RUG46" s="5"/>
      <c r="RUH46" s="5"/>
      <c r="RUI46" s="5"/>
      <c r="RUJ46" s="5"/>
      <c r="RUK46" s="5"/>
      <c r="RUL46" s="5"/>
      <c r="RUM46" s="5"/>
      <c r="RUN46" s="5"/>
      <c r="RUO46" s="5"/>
      <c r="RUP46" s="5"/>
      <c r="RUQ46" s="5"/>
      <c r="RUR46" s="5"/>
      <c r="RUS46" s="5"/>
      <c r="RUT46" s="5"/>
      <c r="RUU46" s="5"/>
      <c r="RUV46" s="5"/>
      <c r="RUW46" s="5"/>
      <c r="RUX46" s="5"/>
      <c r="RUY46" s="5"/>
      <c r="RUZ46" s="5"/>
      <c r="RVA46" s="5"/>
      <c r="RVB46" s="5"/>
      <c r="RVC46" s="5"/>
      <c r="RVD46" s="5"/>
      <c r="RVE46" s="5"/>
      <c r="RVF46" s="5"/>
      <c r="RVG46" s="5"/>
      <c r="RVH46" s="5"/>
      <c r="RVI46" s="5"/>
      <c r="RVJ46" s="5"/>
      <c r="RVK46" s="5"/>
      <c r="RVL46" s="5"/>
      <c r="RVM46" s="5"/>
      <c r="RVN46" s="5"/>
      <c r="RVO46" s="5"/>
      <c r="RVP46" s="5"/>
      <c r="RVQ46" s="5"/>
      <c r="RVR46" s="5"/>
      <c r="RVS46" s="5"/>
      <c r="RVT46" s="5"/>
      <c r="RVU46" s="5"/>
      <c r="RVV46" s="5"/>
      <c r="RVW46" s="5"/>
      <c r="RVX46" s="5"/>
      <c r="RVY46" s="5"/>
      <c r="RVZ46" s="5"/>
      <c r="RWA46" s="5"/>
      <c r="RWB46" s="5"/>
      <c r="RWC46" s="5"/>
      <c r="RWD46" s="5"/>
      <c r="RWE46" s="5"/>
      <c r="RWF46" s="5"/>
      <c r="RWG46" s="5"/>
      <c r="RWH46" s="5"/>
      <c r="RWI46" s="5"/>
      <c r="RWJ46" s="5"/>
      <c r="RWK46" s="5"/>
      <c r="RWL46" s="5"/>
      <c r="RWM46" s="5"/>
      <c r="RWN46" s="5"/>
      <c r="RWO46" s="5"/>
      <c r="RWP46" s="5"/>
      <c r="RWQ46" s="5"/>
      <c r="RWR46" s="5"/>
      <c r="RWS46" s="5"/>
      <c r="RWT46" s="5"/>
      <c r="RWU46" s="5"/>
      <c r="RWV46" s="5"/>
      <c r="RWW46" s="5"/>
      <c r="RWX46" s="5"/>
      <c r="RWY46" s="5"/>
      <c r="RWZ46" s="5"/>
      <c r="RXA46" s="5"/>
      <c r="RXB46" s="5"/>
      <c r="RXC46" s="5"/>
      <c r="RXD46" s="5"/>
      <c r="RXE46" s="5"/>
      <c r="RXF46" s="5"/>
      <c r="RXG46" s="5"/>
      <c r="RXH46" s="5"/>
      <c r="RXI46" s="5"/>
      <c r="RXJ46" s="5"/>
      <c r="RXK46" s="5"/>
      <c r="RXL46" s="5"/>
      <c r="RXM46" s="5"/>
      <c r="RXN46" s="5"/>
      <c r="RXO46" s="5"/>
      <c r="RXP46" s="5"/>
      <c r="RXQ46" s="5"/>
      <c r="RXR46" s="5"/>
      <c r="RXS46" s="5"/>
      <c r="RXT46" s="5"/>
      <c r="RXU46" s="5"/>
      <c r="RXV46" s="5"/>
      <c r="RXW46" s="5"/>
      <c r="RXX46" s="5"/>
      <c r="RXY46" s="5"/>
      <c r="RXZ46" s="5"/>
      <c r="RYA46" s="5"/>
      <c r="RYB46" s="5"/>
      <c r="RYC46" s="5"/>
      <c r="RYD46" s="5"/>
      <c r="RYE46" s="5"/>
      <c r="RYF46" s="5"/>
      <c r="RYG46" s="5"/>
      <c r="RYH46" s="5"/>
      <c r="RYI46" s="5"/>
      <c r="RYJ46" s="5"/>
      <c r="RYK46" s="5"/>
      <c r="RYL46" s="5"/>
      <c r="RYM46" s="5"/>
      <c r="RYN46" s="5"/>
      <c r="RYO46" s="5"/>
      <c r="RYP46" s="5"/>
      <c r="RYQ46" s="5"/>
      <c r="RYR46" s="5"/>
      <c r="RYS46" s="5"/>
      <c r="RYT46" s="5"/>
      <c r="RYU46" s="5"/>
      <c r="RYV46" s="5"/>
      <c r="RYW46" s="5"/>
      <c r="RYX46" s="5"/>
      <c r="RYY46" s="5"/>
      <c r="RYZ46" s="5"/>
      <c r="RZA46" s="5"/>
      <c r="RZB46" s="5"/>
      <c r="RZC46" s="5"/>
      <c r="RZD46" s="5"/>
      <c r="RZE46" s="5"/>
      <c r="RZF46" s="5"/>
      <c r="RZG46" s="5"/>
      <c r="RZH46" s="5"/>
      <c r="RZI46" s="5"/>
      <c r="RZJ46" s="5"/>
      <c r="RZK46" s="5"/>
      <c r="RZL46" s="5"/>
      <c r="RZM46" s="5"/>
      <c r="RZN46" s="5"/>
      <c r="RZO46" s="5"/>
      <c r="RZP46" s="5"/>
      <c r="RZQ46" s="5"/>
      <c r="RZR46" s="5"/>
      <c r="RZS46" s="5"/>
      <c r="RZT46" s="5"/>
      <c r="RZU46" s="5"/>
      <c r="RZV46" s="5"/>
      <c r="RZW46" s="5"/>
      <c r="RZX46" s="5"/>
      <c r="RZY46" s="5"/>
      <c r="RZZ46" s="5"/>
      <c r="SAA46" s="5"/>
      <c r="SAB46" s="5"/>
      <c r="SAC46" s="5"/>
      <c r="SAD46" s="5"/>
      <c r="SAE46" s="5"/>
      <c r="SAF46" s="5"/>
      <c r="SAG46" s="5"/>
      <c r="SAH46" s="5"/>
      <c r="SAI46" s="5"/>
      <c r="SAJ46" s="5"/>
      <c r="SAK46" s="5"/>
      <c r="SAL46" s="5"/>
      <c r="SAM46" s="5"/>
      <c r="SAN46" s="5"/>
      <c r="SAO46" s="5"/>
      <c r="SAP46" s="5"/>
      <c r="SAQ46" s="5"/>
      <c r="SAR46" s="5"/>
      <c r="SAS46" s="5"/>
      <c r="SAT46" s="5"/>
      <c r="SAU46" s="5"/>
      <c r="SAV46" s="5"/>
      <c r="SAW46" s="5"/>
      <c r="SAX46" s="5"/>
      <c r="SAY46" s="5"/>
      <c r="SAZ46" s="5"/>
      <c r="SBA46" s="5"/>
      <c r="SBB46" s="5"/>
      <c r="SBC46" s="5"/>
      <c r="SBD46" s="5"/>
      <c r="SBE46" s="5"/>
      <c r="SBF46" s="5"/>
      <c r="SBG46" s="5"/>
      <c r="SBH46" s="5"/>
      <c r="SBI46" s="5"/>
      <c r="SBJ46" s="5"/>
      <c r="SBK46" s="5"/>
      <c r="SBL46" s="5"/>
      <c r="SBM46" s="5"/>
      <c r="SBN46" s="5"/>
      <c r="SBO46" s="5"/>
      <c r="SBP46" s="5"/>
      <c r="SBQ46" s="5"/>
      <c r="SBR46" s="5"/>
      <c r="SBS46" s="5"/>
      <c r="SBT46" s="5"/>
      <c r="SBU46" s="5"/>
      <c r="SBV46" s="5"/>
      <c r="SBW46" s="5"/>
      <c r="SBX46" s="5"/>
      <c r="SBY46" s="5"/>
      <c r="SBZ46" s="5"/>
      <c r="SCA46" s="5"/>
      <c r="SCB46" s="5"/>
      <c r="SCC46" s="5"/>
      <c r="SCD46" s="5"/>
      <c r="SCE46" s="5"/>
      <c r="SCF46" s="5"/>
      <c r="SCG46" s="5"/>
      <c r="SCH46" s="5"/>
      <c r="SCI46" s="5"/>
      <c r="SCJ46" s="5"/>
      <c r="SCK46" s="5"/>
      <c r="SCL46" s="5"/>
      <c r="SCM46" s="5"/>
      <c r="SCN46" s="5"/>
      <c r="SCO46" s="5"/>
      <c r="SCP46" s="5"/>
      <c r="SCQ46" s="5"/>
      <c r="SCR46" s="5"/>
      <c r="SCS46" s="5"/>
      <c r="SCT46" s="5"/>
      <c r="SCU46" s="5"/>
      <c r="SCV46" s="5"/>
      <c r="SCW46" s="5"/>
      <c r="SCX46" s="5"/>
      <c r="SCY46" s="5"/>
      <c r="SCZ46" s="5"/>
      <c r="SDA46" s="5"/>
      <c r="SDB46" s="5"/>
      <c r="SDC46" s="5"/>
      <c r="SDD46" s="5"/>
      <c r="SDE46" s="5"/>
      <c r="SDF46" s="5"/>
      <c r="SDG46" s="5"/>
      <c r="SDH46" s="5"/>
      <c r="SDI46" s="5"/>
      <c r="SDJ46" s="5"/>
      <c r="SDK46" s="5"/>
      <c r="SDL46" s="5"/>
      <c r="SDM46" s="5"/>
      <c r="SDN46" s="5"/>
      <c r="SDO46" s="5"/>
      <c r="SDP46" s="5"/>
      <c r="SDQ46" s="5"/>
      <c r="SDR46" s="5"/>
      <c r="SDS46" s="5"/>
      <c r="SDT46" s="5"/>
      <c r="SDU46" s="5"/>
      <c r="SDV46" s="5"/>
      <c r="SDW46" s="5"/>
      <c r="SDX46" s="5"/>
      <c r="SDY46" s="5"/>
      <c r="SDZ46" s="5"/>
      <c r="SEA46" s="5"/>
      <c r="SEB46" s="5"/>
      <c r="SEC46" s="5"/>
      <c r="SED46" s="5"/>
      <c r="SEE46" s="5"/>
      <c r="SEF46" s="5"/>
      <c r="SEG46" s="5"/>
      <c r="SEH46" s="5"/>
      <c r="SEI46" s="5"/>
      <c r="SEJ46" s="5"/>
      <c r="SEK46" s="5"/>
      <c r="SEL46" s="5"/>
      <c r="SEM46" s="5"/>
      <c r="SEN46" s="5"/>
      <c r="SEO46" s="5"/>
      <c r="SEP46" s="5"/>
      <c r="SEQ46" s="5"/>
      <c r="SER46" s="5"/>
      <c r="SES46" s="5"/>
      <c r="SET46" s="5"/>
      <c r="SEU46" s="5"/>
      <c r="SEV46" s="5"/>
      <c r="SEW46" s="5"/>
      <c r="SEX46" s="5"/>
      <c r="SEY46" s="5"/>
      <c r="SEZ46" s="5"/>
      <c r="SFA46" s="5"/>
      <c r="SFB46" s="5"/>
      <c r="SFC46" s="5"/>
      <c r="SFD46" s="5"/>
      <c r="SFE46" s="5"/>
      <c r="SFF46" s="5"/>
      <c r="SFG46" s="5"/>
      <c r="SFH46" s="5"/>
      <c r="SFI46" s="5"/>
      <c r="SFJ46" s="5"/>
      <c r="SFK46" s="5"/>
      <c r="SFL46" s="5"/>
      <c r="SFM46" s="5"/>
      <c r="SFN46" s="5"/>
      <c r="SFO46" s="5"/>
      <c r="SFP46" s="5"/>
      <c r="SFQ46" s="5"/>
      <c r="SFR46" s="5"/>
      <c r="SFS46" s="5"/>
      <c r="SFT46" s="5"/>
      <c r="SFU46" s="5"/>
      <c r="SFV46" s="5"/>
      <c r="SFW46" s="5"/>
      <c r="SFX46" s="5"/>
      <c r="SFY46" s="5"/>
      <c r="SFZ46" s="5"/>
      <c r="SGA46" s="5"/>
      <c r="SGB46" s="5"/>
      <c r="SGC46" s="5"/>
      <c r="SGD46" s="5"/>
      <c r="SGE46" s="5"/>
      <c r="SGF46" s="5"/>
      <c r="SGG46" s="5"/>
      <c r="SGH46" s="5"/>
      <c r="SGI46" s="5"/>
      <c r="SGJ46" s="5"/>
      <c r="SGK46" s="5"/>
      <c r="SGL46" s="5"/>
      <c r="SGM46" s="5"/>
      <c r="SGN46" s="5"/>
      <c r="SGO46" s="5"/>
      <c r="SGP46" s="5"/>
      <c r="SGQ46" s="5"/>
      <c r="SGR46" s="5"/>
      <c r="SGS46" s="5"/>
      <c r="SGT46" s="5"/>
      <c r="SGU46" s="5"/>
      <c r="SGV46" s="5"/>
      <c r="SGW46" s="5"/>
      <c r="SGX46" s="5"/>
      <c r="SGY46" s="5"/>
      <c r="SGZ46" s="5"/>
      <c r="SHA46" s="5"/>
      <c r="SHB46" s="5"/>
      <c r="SHC46" s="5"/>
      <c r="SHD46" s="5"/>
      <c r="SHE46" s="5"/>
      <c r="SHF46" s="5"/>
      <c r="SHG46" s="5"/>
      <c r="SHH46" s="5"/>
      <c r="SHI46" s="5"/>
      <c r="SHJ46" s="5"/>
      <c r="SHK46" s="5"/>
      <c r="SHL46" s="5"/>
      <c r="SHM46" s="5"/>
      <c r="SHN46" s="5"/>
      <c r="SHO46" s="5"/>
      <c r="SHP46" s="5"/>
      <c r="SHQ46" s="5"/>
      <c r="SHR46" s="5"/>
      <c r="SHS46" s="5"/>
      <c r="SHT46" s="5"/>
      <c r="SHU46" s="5"/>
      <c r="SHV46" s="5"/>
      <c r="SHW46" s="5"/>
      <c r="SHX46" s="5"/>
      <c r="SHY46" s="5"/>
      <c r="SHZ46" s="5"/>
      <c r="SIA46" s="5"/>
      <c r="SIB46" s="5"/>
      <c r="SIC46" s="5"/>
      <c r="SID46" s="5"/>
      <c r="SIE46" s="5"/>
      <c r="SIF46" s="5"/>
      <c r="SIG46" s="5"/>
      <c r="SIH46" s="5"/>
      <c r="SII46" s="5"/>
      <c r="SIJ46" s="5"/>
      <c r="SIK46" s="5"/>
      <c r="SIL46" s="5"/>
      <c r="SIM46" s="5"/>
      <c r="SIN46" s="5"/>
      <c r="SIO46" s="5"/>
      <c r="SIP46" s="5"/>
      <c r="SIQ46" s="5"/>
      <c r="SIR46" s="5"/>
      <c r="SIS46" s="5"/>
      <c r="SIT46" s="5"/>
      <c r="SIU46" s="5"/>
      <c r="SIV46" s="5"/>
      <c r="SIW46" s="5"/>
      <c r="SIX46" s="5"/>
      <c r="SIY46" s="5"/>
      <c r="SIZ46" s="5"/>
      <c r="SJA46" s="5"/>
      <c r="SJB46" s="5"/>
      <c r="SJC46" s="5"/>
      <c r="SJD46" s="5"/>
      <c r="SJE46" s="5"/>
      <c r="SJF46" s="5"/>
      <c r="SJG46" s="5"/>
      <c r="SJH46" s="5"/>
      <c r="SJI46" s="5"/>
      <c r="SJJ46" s="5"/>
      <c r="SJK46" s="5"/>
      <c r="SJL46" s="5"/>
      <c r="SJM46" s="5"/>
      <c r="SJN46" s="5"/>
      <c r="SJO46" s="5"/>
      <c r="SJP46" s="5"/>
      <c r="SJQ46" s="5"/>
      <c r="SJR46" s="5"/>
      <c r="SJS46" s="5"/>
      <c r="SJT46" s="5"/>
      <c r="SJU46" s="5"/>
      <c r="SJV46" s="5"/>
      <c r="SJW46" s="5"/>
      <c r="SJX46" s="5"/>
      <c r="SJY46" s="5"/>
      <c r="SJZ46" s="5"/>
      <c r="SKA46" s="5"/>
      <c r="SKB46" s="5"/>
      <c r="SKC46" s="5"/>
      <c r="SKD46" s="5"/>
      <c r="SKE46" s="5"/>
      <c r="SKF46" s="5"/>
      <c r="SKG46" s="5"/>
      <c r="SKH46" s="5"/>
      <c r="SKI46" s="5"/>
      <c r="SKJ46" s="5"/>
      <c r="SKK46" s="5"/>
      <c r="SKL46" s="5"/>
      <c r="SKM46" s="5"/>
      <c r="SKN46" s="5"/>
      <c r="SKO46" s="5"/>
      <c r="SKP46" s="5"/>
      <c r="SKQ46" s="5"/>
      <c r="SKR46" s="5"/>
      <c r="SKS46" s="5"/>
      <c r="SKT46" s="5"/>
      <c r="SKU46" s="5"/>
      <c r="SKV46" s="5"/>
      <c r="SKW46" s="5"/>
      <c r="SKX46" s="5"/>
      <c r="SKY46" s="5"/>
      <c r="SKZ46" s="5"/>
      <c r="SLA46" s="5"/>
      <c r="SLB46" s="5"/>
      <c r="SLC46" s="5"/>
      <c r="SLD46" s="5"/>
      <c r="SLE46" s="5"/>
      <c r="SLF46" s="5"/>
      <c r="SLG46" s="5"/>
      <c r="SLH46" s="5"/>
      <c r="SLI46" s="5"/>
      <c r="SLJ46" s="5"/>
      <c r="SLK46" s="5"/>
      <c r="SLL46" s="5"/>
      <c r="SLM46" s="5"/>
      <c r="SLN46" s="5"/>
      <c r="SLO46" s="5"/>
      <c r="SLP46" s="5"/>
      <c r="SLQ46" s="5"/>
      <c r="SLR46" s="5"/>
      <c r="SLS46" s="5"/>
      <c r="SLT46" s="5"/>
      <c r="SLU46" s="5"/>
      <c r="SLV46" s="5"/>
      <c r="SLW46" s="5"/>
      <c r="SLX46" s="5"/>
      <c r="SLY46" s="5"/>
      <c r="SLZ46" s="5"/>
      <c r="SMA46" s="5"/>
      <c r="SMB46" s="5"/>
      <c r="SMC46" s="5"/>
      <c r="SMD46" s="5"/>
      <c r="SME46" s="5"/>
      <c r="SMF46" s="5"/>
      <c r="SMG46" s="5"/>
      <c r="SMH46" s="5"/>
      <c r="SMI46" s="5"/>
      <c r="SMJ46" s="5"/>
      <c r="SMK46" s="5"/>
      <c r="SML46" s="5"/>
      <c r="SMM46" s="5"/>
      <c r="SMN46" s="5"/>
      <c r="SMO46" s="5"/>
      <c r="SMP46" s="5"/>
      <c r="SMQ46" s="5"/>
      <c r="SMR46" s="5"/>
      <c r="SMS46" s="5"/>
      <c r="SMT46" s="5"/>
      <c r="SMU46" s="5"/>
      <c r="SMV46" s="5"/>
      <c r="SMW46" s="5"/>
      <c r="SMX46" s="5"/>
      <c r="SMY46" s="5"/>
      <c r="SMZ46" s="5"/>
      <c r="SNA46" s="5"/>
      <c r="SNB46" s="5"/>
      <c r="SNC46" s="5"/>
      <c r="SND46" s="5"/>
      <c r="SNE46" s="5"/>
      <c r="SNF46" s="5"/>
      <c r="SNG46" s="5"/>
      <c r="SNH46" s="5"/>
      <c r="SNI46" s="5"/>
      <c r="SNJ46" s="5"/>
      <c r="SNK46" s="5"/>
      <c r="SNL46" s="5"/>
      <c r="SNM46" s="5"/>
      <c r="SNN46" s="5"/>
      <c r="SNO46" s="5"/>
      <c r="SNP46" s="5"/>
      <c r="SNQ46" s="5"/>
      <c r="SNR46" s="5"/>
      <c r="SNS46" s="5"/>
      <c r="SNT46" s="5"/>
      <c r="SNU46" s="5"/>
      <c r="SNV46" s="5"/>
      <c r="SNW46" s="5"/>
      <c r="SNX46" s="5"/>
      <c r="SNY46" s="5"/>
      <c r="SNZ46" s="5"/>
      <c r="SOA46" s="5"/>
      <c r="SOB46" s="5"/>
      <c r="SOC46" s="5"/>
      <c r="SOD46" s="5"/>
      <c r="SOE46" s="5"/>
      <c r="SOF46" s="5"/>
      <c r="SOG46" s="5"/>
      <c r="SOH46" s="5"/>
      <c r="SOI46" s="5"/>
      <c r="SOJ46" s="5"/>
      <c r="SOK46" s="5"/>
      <c r="SOL46" s="5"/>
      <c r="SOM46" s="5"/>
      <c r="SON46" s="5"/>
      <c r="SOO46" s="5"/>
      <c r="SOP46" s="5"/>
      <c r="SOQ46" s="5"/>
      <c r="SOR46" s="5"/>
      <c r="SOS46" s="5"/>
      <c r="SOT46" s="5"/>
      <c r="SOU46" s="5"/>
      <c r="SOV46" s="5"/>
      <c r="SOW46" s="5"/>
      <c r="SOX46" s="5"/>
      <c r="SOY46" s="5"/>
      <c r="SOZ46" s="5"/>
      <c r="SPA46" s="5"/>
      <c r="SPB46" s="5"/>
      <c r="SPC46" s="5"/>
      <c r="SPD46" s="5"/>
      <c r="SPE46" s="5"/>
      <c r="SPF46" s="5"/>
      <c r="SPG46" s="5"/>
      <c r="SPH46" s="5"/>
      <c r="SPI46" s="5"/>
      <c r="SPJ46" s="5"/>
      <c r="SPK46" s="5"/>
      <c r="SPL46" s="5"/>
      <c r="SPM46" s="5"/>
      <c r="SPN46" s="5"/>
      <c r="SPO46" s="5"/>
      <c r="SPP46" s="5"/>
      <c r="SPQ46" s="5"/>
      <c r="SPR46" s="5"/>
      <c r="SPS46" s="5"/>
      <c r="SPT46" s="5"/>
      <c r="SPU46" s="5"/>
      <c r="SPV46" s="5"/>
      <c r="SPW46" s="5"/>
      <c r="SPX46" s="5"/>
      <c r="SPY46" s="5"/>
      <c r="SPZ46" s="5"/>
      <c r="SQA46" s="5"/>
      <c r="SQB46" s="5"/>
      <c r="SQC46" s="5"/>
      <c r="SQD46" s="5"/>
      <c r="SQE46" s="5"/>
      <c r="SQF46" s="5"/>
      <c r="SQG46" s="5"/>
      <c r="SQH46" s="5"/>
      <c r="SQI46" s="5"/>
      <c r="SQJ46" s="5"/>
      <c r="SQK46" s="5"/>
      <c r="SQL46" s="5"/>
      <c r="SQM46" s="5"/>
      <c r="SQN46" s="5"/>
      <c r="SQO46" s="5"/>
      <c r="SQP46" s="5"/>
      <c r="SQQ46" s="5"/>
      <c r="SQR46" s="5"/>
      <c r="SQS46" s="5"/>
      <c r="SQT46" s="5"/>
      <c r="SQU46" s="5"/>
      <c r="SQV46" s="5"/>
      <c r="SQW46" s="5"/>
      <c r="SQX46" s="5"/>
      <c r="SQY46" s="5"/>
      <c r="SQZ46" s="5"/>
      <c r="SRA46" s="5"/>
      <c r="SRB46" s="5"/>
      <c r="SRC46" s="5"/>
      <c r="SRD46" s="5"/>
      <c r="SRE46" s="5"/>
      <c r="SRF46" s="5"/>
      <c r="SRG46" s="5"/>
      <c r="SRH46" s="5"/>
      <c r="SRI46" s="5"/>
      <c r="SRJ46" s="5"/>
      <c r="SRK46" s="5"/>
      <c r="SRL46" s="5"/>
      <c r="SRM46" s="5"/>
      <c r="SRN46" s="5"/>
      <c r="SRO46" s="5"/>
      <c r="SRP46" s="5"/>
      <c r="SRQ46" s="5"/>
      <c r="SRR46" s="5"/>
      <c r="SRS46" s="5"/>
      <c r="SRT46" s="5"/>
      <c r="SRU46" s="5"/>
      <c r="SRV46" s="5"/>
      <c r="SRW46" s="5"/>
      <c r="SRX46" s="5"/>
      <c r="SRY46" s="5"/>
      <c r="SRZ46" s="5"/>
      <c r="SSA46" s="5"/>
      <c r="SSB46" s="5"/>
      <c r="SSC46" s="5"/>
      <c r="SSD46" s="5"/>
      <c r="SSE46" s="5"/>
      <c r="SSF46" s="5"/>
      <c r="SSG46" s="5"/>
      <c r="SSH46" s="5"/>
      <c r="SSI46" s="5"/>
      <c r="SSJ46" s="5"/>
      <c r="SSK46" s="5"/>
      <c r="SSL46" s="5"/>
      <c r="SSM46" s="5"/>
      <c r="SSN46" s="5"/>
      <c r="SSO46" s="5"/>
      <c r="SSP46" s="5"/>
      <c r="SSQ46" s="5"/>
      <c r="SSR46" s="5"/>
      <c r="SSS46" s="5"/>
      <c r="SST46" s="5"/>
      <c r="SSU46" s="5"/>
      <c r="SSV46" s="5"/>
      <c r="SSW46" s="5"/>
      <c r="SSX46" s="5"/>
      <c r="SSY46" s="5"/>
      <c r="SSZ46" s="5"/>
      <c r="STA46" s="5"/>
      <c r="STB46" s="5"/>
      <c r="STC46" s="5"/>
      <c r="STD46" s="5"/>
      <c r="STE46" s="5"/>
      <c r="STF46" s="5"/>
      <c r="STG46" s="5"/>
      <c r="STH46" s="5"/>
      <c r="STI46" s="5"/>
      <c r="STJ46" s="5"/>
      <c r="STK46" s="5"/>
      <c r="STL46" s="5"/>
      <c r="STM46" s="5"/>
      <c r="STN46" s="5"/>
      <c r="STO46" s="5"/>
      <c r="STP46" s="5"/>
      <c r="STQ46" s="5"/>
      <c r="STR46" s="5"/>
      <c r="STS46" s="5"/>
      <c r="STT46" s="5"/>
      <c r="STU46" s="5"/>
      <c r="STV46" s="5"/>
      <c r="STW46" s="5"/>
      <c r="STX46" s="5"/>
      <c r="STY46" s="5"/>
      <c r="STZ46" s="5"/>
      <c r="SUA46" s="5"/>
      <c r="SUB46" s="5"/>
      <c r="SUC46" s="5"/>
      <c r="SUD46" s="5"/>
      <c r="SUE46" s="5"/>
      <c r="SUF46" s="5"/>
      <c r="SUG46" s="5"/>
      <c r="SUH46" s="5"/>
      <c r="SUI46" s="5"/>
      <c r="SUJ46" s="5"/>
      <c r="SUK46" s="5"/>
      <c r="SUL46" s="5"/>
      <c r="SUM46" s="5"/>
      <c r="SUN46" s="5"/>
      <c r="SUO46" s="5"/>
      <c r="SUP46" s="5"/>
      <c r="SUQ46" s="5"/>
      <c r="SUR46" s="5"/>
      <c r="SUS46" s="5"/>
      <c r="SUT46" s="5"/>
      <c r="SUU46" s="5"/>
      <c r="SUV46" s="5"/>
      <c r="SUW46" s="5"/>
      <c r="SUX46" s="5"/>
      <c r="SUY46" s="5"/>
      <c r="SUZ46" s="5"/>
      <c r="SVA46" s="5"/>
      <c r="SVB46" s="5"/>
      <c r="SVC46" s="5"/>
      <c r="SVD46" s="5"/>
      <c r="SVE46" s="5"/>
      <c r="SVF46" s="5"/>
      <c r="SVG46" s="5"/>
      <c r="SVH46" s="5"/>
      <c r="SVI46" s="5"/>
      <c r="SVJ46" s="5"/>
      <c r="SVK46" s="5"/>
      <c r="SVL46" s="5"/>
      <c r="SVM46" s="5"/>
      <c r="SVN46" s="5"/>
      <c r="SVO46" s="5"/>
      <c r="SVP46" s="5"/>
      <c r="SVQ46" s="5"/>
      <c r="SVR46" s="5"/>
      <c r="SVS46" s="5"/>
      <c r="SVT46" s="5"/>
      <c r="SVU46" s="5"/>
      <c r="SVV46" s="5"/>
      <c r="SVW46" s="5"/>
      <c r="SVX46" s="5"/>
      <c r="SVY46" s="5"/>
      <c r="SVZ46" s="5"/>
      <c r="SWA46" s="5"/>
      <c r="SWB46" s="5"/>
      <c r="SWC46" s="5"/>
      <c r="SWD46" s="5"/>
      <c r="SWE46" s="5"/>
      <c r="SWF46" s="5"/>
      <c r="SWG46" s="5"/>
      <c r="SWH46" s="5"/>
      <c r="SWI46" s="5"/>
      <c r="SWJ46" s="5"/>
      <c r="SWK46" s="5"/>
      <c r="SWL46" s="5"/>
      <c r="SWM46" s="5"/>
      <c r="SWN46" s="5"/>
      <c r="SWO46" s="5"/>
      <c r="SWP46" s="5"/>
      <c r="SWQ46" s="5"/>
      <c r="SWR46" s="5"/>
      <c r="SWS46" s="5"/>
      <c r="SWT46" s="5"/>
      <c r="SWU46" s="5"/>
      <c r="SWV46" s="5"/>
      <c r="SWW46" s="5"/>
      <c r="SWX46" s="5"/>
      <c r="SWY46" s="5"/>
      <c r="SWZ46" s="5"/>
      <c r="SXA46" s="5"/>
      <c r="SXB46" s="5"/>
      <c r="SXC46" s="5"/>
      <c r="SXD46" s="5"/>
      <c r="SXE46" s="5"/>
      <c r="SXF46" s="5"/>
      <c r="SXG46" s="5"/>
      <c r="SXH46" s="5"/>
      <c r="SXI46" s="5"/>
      <c r="SXJ46" s="5"/>
      <c r="SXK46" s="5"/>
      <c r="SXL46" s="5"/>
      <c r="SXM46" s="5"/>
      <c r="SXN46" s="5"/>
      <c r="SXO46" s="5"/>
      <c r="SXP46" s="5"/>
      <c r="SXQ46" s="5"/>
      <c r="SXR46" s="5"/>
      <c r="SXS46" s="5"/>
      <c r="SXT46" s="5"/>
      <c r="SXU46" s="5"/>
      <c r="SXV46" s="5"/>
      <c r="SXW46" s="5"/>
      <c r="SXX46" s="5"/>
      <c r="SXY46" s="5"/>
      <c r="SXZ46" s="5"/>
      <c r="SYA46" s="5"/>
      <c r="SYB46" s="5"/>
      <c r="SYC46" s="5"/>
      <c r="SYD46" s="5"/>
      <c r="SYE46" s="5"/>
      <c r="SYF46" s="5"/>
      <c r="SYG46" s="5"/>
      <c r="SYH46" s="5"/>
      <c r="SYI46" s="5"/>
      <c r="SYJ46" s="5"/>
      <c r="SYK46" s="5"/>
      <c r="SYL46" s="5"/>
      <c r="SYM46" s="5"/>
      <c r="SYN46" s="5"/>
      <c r="SYO46" s="5"/>
      <c r="SYP46" s="5"/>
      <c r="SYQ46" s="5"/>
      <c r="SYR46" s="5"/>
      <c r="SYS46" s="5"/>
      <c r="SYT46" s="5"/>
      <c r="SYU46" s="5"/>
      <c r="SYV46" s="5"/>
      <c r="SYW46" s="5"/>
      <c r="SYX46" s="5"/>
      <c r="SYY46" s="5"/>
      <c r="SYZ46" s="5"/>
      <c r="SZA46" s="5"/>
      <c r="SZB46" s="5"/>
      <c r="SZC46" s="5"/>
      <c r="SZD46" s="5"/>
      <c r="SZE46" s="5"/>
      <c r="SZF46" s="5"/>
      <c r="SZG46" s="5"/>
      <c r="SZH46" s="5"/>
      <c r="SZI46" s="5"/>
      <c r="SZJ46" s="5"/>
      <c r="SZK46" s="5"/>
      <c r="SZL46" s="5"/>
      <c r="SZM46" s="5"/>
      <c r="SZN46" s="5"/>
      <c r="SZO46" s="5"/>
      <c r="SZP46" s="5"/>
      <c r="SZQ46" s="5"/>
      <c r="SZR46" s="5"/>
      <c r="SZS46" s="5"/>
      <c r="SZT46" s="5"/>
      <c r="SZU46" s="5"/>
      <c r="SZV46" s="5"/>
      <c r="SZW46" s="5"/>
      <c r="SZX46" s="5"/>
      <c r="SZY46" s="5"/>
      <c r="SZZ46" s="5"/>
      <c r="TAA46" s="5"/>
      <c r="TAB46" s="5"/>
      <c r="TAC46" s="5"/>
      <c r="TAD46" s="5"/>
      <c r="TAE46" s="5"/>
      <c r="TAF46" s="5"/>
      <c r="TAG46" s="5"/>
      <c r="TAH46" s="5"/>
      <c r="TAI46" s="5"/>
      <c r="TAJ46" s="5"/>
      <c r="TAK46" s="5"/>
      <c r="TAL46" s="5"/>
      <c r="TAM46" s="5"/>
      <c r="TAN46" s="5"/>
      <c r="TAO46" s="5"/>
      <c r="TAP46" s="5"/>
      <c r="TAQ46" s="5"/>
      <c r="TAR46" s="5"/>
      <c r="TAS46" s="5"/>
      <c r="TAT46" s="5"/>
      <c r="TAU46" s="5"/>
      <c r="TAV46" s="5"/>
      <c r="TAW46" s="5"/>
      <c r="TAX46" s="5"/>
      <c r="TAY46" s="5"/>
      <c r="TAZ46" s="5"/>
      <c r="TBA46" s="5"/>
      <c r="TBB46" s="5"/>
      <c r="TBC46" s="5"/>
      <c r="TBD46" s="5"/>
      <c r="TBE46" s="5"/>
      <c r="TBF46" s="5"/>
      <c r="TBG46" s="5"/>
      <c r="TBH46" s="5"/>
      <c r="TBI46" s="5"/>
      <c r="TBJ46" s="5"/>
      <c r="TBK46" s="5"/>
      <c r="TBL46" s="5"/>
      <c r="TBM46" s="5"/>
      <c r="TBN46" s="5"/>
      <c r="TBO46" s="5"/>
      <c r="TBP46" s="5"/>
      <c r="TBQ46" s="5"/>
      <c r="TBR46" s="5"/>
      <c r="TBS46" s="5"/>
      <c r="TBT46" s="5"/>
      <c r="TBU46" s="5"/>
      <c r="TBV46" s="5"/>
      <c r="TBW46" s="5"/>
      <c r="TBX46" s="5"/>
      <c r="TBY46" s="5"/>
      <c r="TBZ46" s="5"/>
      <c r="TCA46" s="5"/>
      <c r="TCB46" s="5"/>
      <c r="TCC46" s="5"/>
      <c r="TCD46" s="5"/>
      <c r="TCE46" s="5"/>
      <c r="TCF46" s="5"/>
      <c r="TCG46" s="5"/>
      <c r="TCH46" s="5"/>
      <c r="TCI46" s="5"/>
      <c r="TCJ46" s="5"/>
      <c r="TCK46" s="5"/>
      <c r="TCL46" s="5"/>
      <c r="TCM46" s="5"/>
      <c r="TCN46" s="5"/>
      <c r="TCO46" s="5"/>
      <c r="TCP46" s="5"/>
      <c r="TCQ46" s="5"/>
      <c r="TCR46" s="5"/>
      <c r="TCS46" s="5"/>
      <c r="TCT46" s="5"/>
      <c r="TCU46" s="5"/>
      <c r="TCV46" s="5"/>
      <c r="TCW46" s="5"/>
      <c r="TCX46" s="5"/>
      <c r="TCY46" s="5"/>
      <c r="TCZ46" s="5"/>
      <c r="TDA46" s="5"/>
      <c r="TDB46" s="5"/>
      <c r="TDC46" s="5"/>
      <c r="TDD46" s="5"/>
      <c r="TDE46" s="5"/>
      <c r="TDF46" s="5"/>
      <c r="TDG46" s="5"/>
      <c r="TDH46" s="5"/>
      <c r="TDI46" s="5"/>
      <c r="TDJ46" s="5"/>
      <c r="TDK46" s="5"/>
      <c r="TDL46" s="5"/>
      <c r="TDM46" s="5"/>
      <c r="TDN46" s="5"/>
      <c r="TDO46" s="5"/>
      <c r="TDP46" s="5"/>
      <c r="TDQ46" s="5"/>
      <c r="TDR46" s="5"/>
      <c r="TDS46" s="5"/>
      <c r="TDT46" s="5"/>
      <c r="TDU46" s="5"/>
      <c r="TDV46" s="5"/>
      <c r="TDW46" s="5"/>
      <c r="TDX46" s="5"/>
      <c r="TDY46" s="5"/>
      <c r="TDZ46" s="5"/>
      <c r="TEA46" s="5"/>
      <c r="TEB46" s="5"/>
      <c r="TEC46" s="5"/>
      <c r="TED46" s="5"/>
      <c r="TEE46" s="5"/>
      <c r="TEF46" s="5"/>
      <c r="TEG46" s="5"/>
      <c r="TEH46" s="5"/>
      <c r="TEI46" s="5"/>
      <c r="TEJ46" s="5"/>
      <c r="TEK46" s="5"/>
      <c r="TEL46" s="5"/>
      <c r="TEM46" s="5"/>
      <c r="TEN46" s="5"/>
      <c r="TEO46" s="5"/>
      <c r="TEP46" s="5"/>
      <c r="TEQ46" s="5"/>
      <c r="TER46" s="5"/>
      <c r="TES46" s="5"/>
      <c r="TET46" s="5"/>
      <c r="TEU46" s="5"/>
      <c r="TEV46" s="5"/>
      <c r="TEW46" s="5"/>
      <c r="TEX46" s="5"/>
      <c r="TEY46" s="5"/>
      <c r="TEZ46" s="5"/>
      <c r="TFA46" s="5"/>
      <c r="TFB46" s="5"/>
      <c r="TFC46" s="5"/>
      <c r="TFD46" s="5"/>
      <c r="TFE46" s="5"/>
      <c r="TFF46" s="5"/>
      <c r="TFG46" s="5"/>
      <c r="TFH46" s="5"/>
      <c r="TFI46" s="5"/>
      <c r="TFJ46" s="5"/>
      <c r="TFK46" s="5"/>
      <c r="TFL46" s="5"/>
      <c r="TFM46" s="5"/>
      <c r="TFN46" s="5"/>
      <c r="TFO46" s="5"/>
      <c r="TFP46" s="5"/>
      <c r="TFQ46" s="5"/>
      <c r="TFR46" s="5"/>
      <c r="TFS46" s="5"/>
      <c r="TFT46" s="5"/>
      <c r="TFU46" s="5"/>
      <c r="TFV46" s="5"/>
      <c r="TFW46" s="5"/>
      <c r="TFX46" s="5"/>
      <c r="TFY46" s="5"/>
      <c r="TFZ46" s="5"/>
      <c r="TGA46" s="5"/>
      <c r="TGB46" s="5"/>
      <c r="TGC46" s="5"/>
      <c r="TGD46" s="5"/>
      <c r="TGE46" s="5"/>
      <c r="TGF46" s="5"/>
      <c r="TGG46" s="5"/>
      <c r="TGH46" s="5"/>
      <c r="TGI46" s="5"/>
      <c r="TGJ46" s="5"/>
      <c r="TGK46" s="5"/>
      <c r="TGL46" s="5"/>
      <c r="TGM46" s="5"/>
      <c r="TGN46" s="5"/>
      <c r="TGO46" s="5"/>
      <c r="TGP46" s="5"/>
      <c r="TGQ46" s="5"/>
      <c r="TGR46" s="5"/>
      <c r="TGS46" s="5"/>
      <c r="TGT46" s="5"/>
      <c r="TGU46" s="5"/>
      <c r="TGV46" s="5"/>
      <c r="TGW46" s="5"/>
      <c r="TGX46" s="5"/>
      <c r="TGY46" s="5"/>
      <c r="TGZ46" s="5"/>
      <c r="THA46" s="5"/>
      <c r="THB46" s="5"/>
      <c r="THC46" s="5"/>
      <c r="THD46" s="5"/>
      <c r="THE46" s="5"/>
      <c r="THF46" s="5"/>
      <c r="THG46" s="5"/>
      <c r="THH46" s="5"/>
      <c r="THI46" s="5"/>
      <c r="THJ46" s="5"/>
      <c r="THK46" s="5"/>
      <c r="THL46" s="5"/>
      <c r="THM46" s="5"/>
      <c r="THN46" s="5"/>
      <c r="THO46" s="5"/>
      <c r="THP46" s="5"/>
      <c r="THQ46" s="5"/>
      <c r="THR46" s="5"/>
      <c r="THS46" s="5"/>
      <c r="THT46" s="5"/>
      <c r="THU46" s="5"/>
      <c r="THV46" s="5"/>
      <c r="THW46" s="5"/>
      <c r="THX46" s="5"/>
      <c r="THY46" s="5"/>
      <c r="THZ46" s="5"/>
      <c r="TIA46" s="5"/>
      <c r="TIB46" s="5"/>
      <c r="TIC46" s="5"/>
      <c r="TID46" s="5"/>
      <c r="TIE46" s="5"/>
      <c r="TIF46" s="5"/>
      <c r="TIG46" s="5"/>
      <c r="TIH46" s="5"/>
      <c r="TII46" s="5"/>
      <c r="TIJ46" s="5"/>
      <c r="TIK46" s="5"/>
      <c r="TIL46" s="5"/>
      <c r="TIM46" s="5"/>
      <c r="TIN46" s="5"/>
      <c r="TIO46" s="5"/>
      <c r="TIP46" s="5"/>
      <c r="TIQ46" s="5"/>
      <c r="TIR46" s="5"/>
      <c r="TIS46" s="5"/>
      <c r="TIT46" s="5"/>
      <c r="TIU46" s="5"/>
      <c r="TIV46" s="5"/>
      <c r="TIW46" s="5"/>
      <c r="TIX46" s="5"/>
      <c r="TIY46" s="5"/>
      <c r="TIZ46" s="5"/>
      <c r="TJA46" s="5"/>
      <c r="TJB46" s="5"/>
      <c r="TJC46" s="5"/>
      <c r="TJD46" s="5"/>
      <c r="TJE46" s="5"/>
      <c r="TJF46" s="5"/>
      <c r="TJG46" s="5"/>
      <c r="TJH46" s="5"/>
      <c r="TJI46" s="5"/>
      <c r="TJJ46" s="5"/>
      <c r="TJK46" s="5"/>
      <c r="TJL46" s="5"/>
      <c r="TJM46" s="5"/>
      <c r="TJN46" s="5"/>
      <c r="TJO46" s="5"/>
      <c r="TJP46" s="5"/>
      <c r="TJQ46" s="5"/>
      <c r="TJR46" s="5"/>
      <c r="TJS46" s="5"/>
      <c r="TJT46" s="5"/>
      <c r="TJU46" s="5"/>
      <c r="TJV46" s="5"/>
      <c r="TJW46" s="5"/>
      <c r="TJX46" s="5"/>
      <c r="TJY46" s="5"/>
      <c r="TJZ46" s="5"/>
      <c r="TKA46" s="5"/>
      <c r="TKB46" s="5"/>
      <c r="TKC46" s="5"/>
      <c r="TKD46" s="5"/>
      <c r="TKE46" s="5"/>
      <c r="TKF46" s="5"/>
      <c r="TKG46" s="5"/>
      <c r="TKH46" s="5"/>
      <c r="TKI46" s="5"/>
      <c r="TKJ46" s="5"/>
      <c r="TKK46" s="5"/>
      <c r="TKL46" s="5"/>
      <c r="TKM46" s="5"/>
      <c r="TKN46" s="5"/>
      <c r="TKO46" s="5"/>
      <c r="TKP46" s="5"/>
      <c r="TKQ46" s="5"/>
      <c r="TKR46" s="5"/>
      <c r="TKS46" s="5"/>
      <c r="TKT46" s="5"/>
      <c r="TKU46" s="5"/>
      <c r="TKV46" s="5"/>
      <c r="TKW46" s="5"/>
      <c r="TKX46" s="5"/>
      <c r="TKY46" s="5"/>
      <c r="TKZ46" s="5"/>
      <c r="TLA46" s="5"/>
      <c r="TLB46" s="5"/>
      <c r="TLC46" s="5"/>
      <c r="TLD46" s="5"/>
      <c r="TLE46" s="5"/>
      <c r="TLF46" s="5"/>
      <c r="TLG46" s="5"/>
      <c r="TLH46" s="5"/>
      <c r="TLI46" s="5"/>
      <c r="TLJ46" s="5"/>
      <c r="TLK46" s="5"/>
      <c r="TLL46" s="5"/>
      <c r="TLM46" s="5"/>
      <c r="TLN46" s="5"/>
      <c r="TLO46" s="5"/>
      <c r="TLP46" s="5"/>
      <c r="TLQ46" s="5"/>
      <c r="TLR46" s="5"/>
      <c r="TLS46" s="5"/>
      <c r="TLT46" s="5"/>
      <c r="TLU46" s="5"/>
      <c r="TLV46" s="5"/>
      <c r="TLW46" s="5"/>
      <c r="TLX46" s="5"/>
      <c r="TLY46" s="5"/>
      <c r="TLZ46" s="5"/>
      <c r="TMA46" s="5"/>
      <c r="TMB46" s="5"/>
      <c r="TMC46" s="5"/>
      <c r="TMD46" s="5"/>
      <c r="TME46" s="5"/>
      <c r="TMF46" s="5"/>
      <c r="TMG46" s="5"/>
      <c r="TMH46" s="5"/>
      <c r="TMI46" s="5"/>
      <c r="TMJ46" s="5"/>
      <c r="TMK46" s="5"/>
      <c r="TML46" s="5"/>
      <c r="TMM46" s="5"/>
      <c r="TMN46" s="5"/>
      <c r="TMO46" s="5"/>
      <c r="TMP46" s="5"/>
      <c r="TMQ46" s="5"/>
      <c r="TMR46" s="5"/>
      <c r="TMS46" s="5"/>
      <c r="TMT46" s="5"/>
      <c r="TMU46" s="5"/>
      <c r="TMV46" s="5"/>
      <c r="TMW46" s="5"/>
      <c r="TMX46" s="5"/>
      <c r="TMY46" s="5"/>
      <c r="TMZ46" s="5"/>
      <c r="TNA46" s="5"/>
      <c r="TNB46" s="5"/>
      <c r="TNC46" s="5"/>
      <c r="TND46" s="5"/>
      <c r="TNE46" s="5"/>
      <c r="TNF46" s="5"/>
      <c r="TNG46" s="5"/>
      <c r="TNH46" s="5"/>
      <c r="TNI46" s="5"/>
      <c r="TNJ46" s="5"/>
      <c r="TNK46" s="5"/>
      <c r="TNL46" s="5"/>
      <c r="TNM46" s="5"/>
      <c r="TNN46" s="5"/>
      <c r="TNO46" s="5"/>
      <c r="TNP46" s="5"/>
      <c r="TNQ46" s="5"/>
      <c r="TNR46" s="5"/>
      <c r="TNS46" s="5"/>
      <c r="TNT46" s="5"/>
      <c r="TNU46" s="5"/>
      <c r="TNV46" s="5"/>
      <c r="TNW46" s="5"/>
      <c r="TNX46" s="5"/>
      <c r="TNY46" s="5"/>
      <c r="TNZ46" s="5"/>
      <c r="TOA46" s="5"/>
      <c r="TOB46" s="5"/>
      <c r="TOC46" s="5"/>
      <c r="TOD46" s="5"/>
      <c r="TOE46" s="5"/>
      <c r="TOF46" s="5"/>
      <c r="TOG46" s="5"/>
      <c r="TOH46" s="5"/>
      <c r="TOI46" s="5"/>
      <c r="TOJ46" s="5"/>
      <c r="TOK46" s="5"/>
      <c r="TOL46" s="5"/>
      <c r="TOM46" s="5"/>
      <c r="TON46" s="5"/>
      <c r="TOO46" s="5"/>
      <c r="TOP46" s="5"/>
      <c r="TOQ46" s="5"/>
      <c r="TOR46" s="5"/>
      <c r="TOS46" s="5"/>
      <c r="TOT46" s="5"/>
      <c r="TOU46" s="5"/>
      <c r="TOV46" s="5"/>
      <c r="TOW46" s="5"/>
      <c r="TOX46" s="5"/>
      <c r="TOY46" s="5"/>
      <c r="TOZ46" s="5"/>
      <c r="TPA46" s="5"/>
      <c r="TPB46" s="5"/>
      <c r="TPC46" s="5"/>
      <c r="TPD46" s="5"/>
      <c r="TPE46" s="5"/>
      <c r="TPF46" s="5"/>
      <c r="TPG46" s="5"/>
      <c r="TPH46" s="5"/>
      <c r="TPI46" s="5"/>
      <c r="TPJ46" s="5"/>
      <c r="TPK46" s="5"/>
      <c r="TPL46" s="5"/>
      <c r="TPM46" s="5"/>
      <c r="TPN46" s="5"/>
      <c r="TPO46" s="5"/>
      <c r="TPP46" s="5"/>
      <c r="TPQ46" s="5"/>
      <c r="TPR46" s="5"/>
      <c r="TPS46" s="5"/>
      <c r="TPT46" s="5"/>
      <c r="TPU46" s="5"/>
      <c r="TPV46" s="5"/>
      <c r="TPW46" s="5"/>
      <c r="TPX46" s="5"/>
      <c r="TPY46" s="5"/>
      <c r="TPZ46" s="5"/>
      <c r="TQA46" s="5"/>
      <c r="TQB46" s="5"/>
      <c r="TQC46" s="5"/>
      <c r="TQD46" s="5"/>
      <c r="TQE46" s="5"/>
      <c r="TQF46" s="5"/>
      <c r="TQG46" s="5"/>
      <c r="TQH46" s="5"/>
      <c r="TQI46" s="5"/>
      <c r="TQJ46" s="5"/>
      <c r="TQK46" s="5"/>
      <c r="TQL46" s="5"/>
      <c r="TQM46" s="5"/>
      <c r="TQN46" s="5"/>
      <c r="TQO46" s="5"/>
      <c r="TQP46" s="5"/>
      <c r="TQQ46" s="5"/>
      <c r="TQR46" s="5"/>
      <c r="TQS46" s="5"/>
      <c r="TQT46" s="5"/>
      <c r="TQU46" s="5"/>
      <c r="TQV46" s="5"/>
      <c r="TQW46" s="5"/>
      <c r="TQX46" s="5"/>
      <c r="TQY46" s="5"/>
      <c r="TQZ46" s="5"/>
      <c r="TRA46" s="5"/>
      <c r="TRB46" s="5"/>
      <c r="TRC46" s="5"/>
      <c r="TRD46" s="5"/>
      <c r="TRE46" s="5"/>
      <c r="TRF46" s="5"/>
      <c r="TRG46" s="5"/>
      <c r="TRH46" s="5"/>
      <c r="TRI46" s="5"/>
      <c r="TRJ46" s="5"/>
      <c r="TRK46" s="5"/>
      <c r="TRL46" s="5"/>
      <c r="TRM46" s="5"/>
      <c r="TRN46" s="5"/>
      <c r="TRO46" s="5"/>
      <c r="TRP46" s="5"/>
      <c r="TRQ46" s="5"/>
      <c r="TRR46" s="5"/>
      <c r="TRS46" s="5"/>
      <c r="TRT46" s="5"/>
      <c r="TRU46" s="5"/>
      <c r="TRV46" s="5"/>
      <c r="TRW46" s="5"/>
      <c r="TRX46" s="5"/>
      <c r="TRY46" s="5"/>
      <c r="TRZ46" s="5"/>
      <c r="TSA46" s="5"/>
      <c r="TSB46" s="5"/>
      <c r="TSC46" s="5"/>
      <c r="TSD46" s="5"/>
      <c r="TSE46" s="5"/>
      <c r="TSF46" s="5"/>
      <c r="TSG46" s="5"/>
      <c r="TSH46" s="5"/>
      <c r="TSI46" s="5"/>
      <c r="TSJ46" s="5"/>
      <c r="TSK46" s="5"/>
      <c r="TSL46" s="5"/>
      <c r="TSM46" s="5"/>
      <c r="TSN46" s="5"/>
      <c r="TSO46" s="5"/>
      <c r="TSP46" s="5"/>
      <c r="TSQ46" s="5"/>
      <c r="TSR46" s="5"/>
      <c r="TSS46" s="5"/>
      <c r="TST46" s="5"/>
      <c r="TSU46" s="5"/>
      <c r="TSV46" s="5"/>
      <c r="TSW46" s="5"/>
      <c r="TSX46" s="5"/>
      <c r="TSY46" s="5"/>
      <c r="TSZ46" s="5"/>
      <c r="TTA46" s="5"/>
      <c r="TTB46" s="5"/>
      <c r="TTC46" s="5"/>
      <c r="TTD46" s="5"/>
      <c r="TTE46" s="5"/>
      <c r="TTF46" s="5"/>
      <c r="TTG46" s="5"/>
      <c r="TTH46" s="5"/>
      <c r="TTI46" s="5"/>
      <c r="TTJ46" s="5"/>
      <c r="TTK46" s="5"/>
      <c r="TTL46" s="5"/>
      <c r="TTM46" s="5"/>
      <c r="TTN46" s="5"/>
      <c r="TTO46" s="5"/>
      <c r="TTP46" s="5"/>
      <c r="TTQ46" s="5"/>
      <c r="TTR46" s="5"/>
      <c r="TTS46" s="5"/>
      <c r="TTT46" s="5"/>
      <c r="TTU46" s="5"/>
      <c r="TTV46" s="5"/>
      <c r="TTW46" s="5"/>
      <c r="TTX46" s="5"/>
      <c r="TTY46" s="5"/>
      <c r="TTZ46" s="5"/>
      <c r="TUA46" s="5"/>
      <c r="TUB46" s="5"/>
      <c r="TUC46" s="5"/>
      <c r="TUD46" s="5"/>
      <c r="TUE46" s="5"/>
      <c r="TUF46" s="5"/>
      <c r="TUG46" s="5"/>
      <c r="TUH46" s="5"/>
      <c r="TUI46" s="5"/>
      <c r="TUJ46" s="5"/>
      <c r="TUK46" s="5"/>
      <c r="TUL46" s="5"/>
      <c r="TUM46" s="5"/>
      <c r="TUN46" s="5"/>
      <c r="TUO46" s="5"/>
      <c r="TUP46" s="5"/>
      <c r="TUQ46" s="5"/>
      <c r="TUR46" s="5"/>
      <c r="TUS46" s="5"/>
      <c r="TUT46" s="5"/>
      <c r="TUU46" s="5"/>
      <c r="TUV46" s="5"/>
      <c r="TUW46" s="5"/>
      <c r="TUX46" s="5"/>
      <c r="TUY46" s="5"/>
      <c r="TUZ46" s="5"/>
      <c r="TVA46" s="5"/>
      <c r="TVB46" s="5"/>
      <c r="TVC46" s="5"/>
      <c r="TVD46" s="5"/>
      <c r="TVE46" s="5"/>
      <c r="TVF46" s="5"/>
      <c r="TVG46" s="5"/>
      <c r="TVH46" s="5"/>
      <c r="TVI46" s="5"/>
      <c r="TVJ46" s="5"/>
      <c r="TVK46" s="5"/>
      <c r="TVL46" s="5"/>
      <c r="TVM46" s="5"/>
      <c r="TVN46" s="5"/>
      <c r="TVO46" s="5"/>
      <c r="TVP46" s="5"/>
      <c r="TVQ46" s="5"/>
      <c r="TVR46" s="5"/>
      <c r="TVS46" s="5"/>
      <c r="TVT46" s="5"/>
      <c r="TVU46" s="5"/>
      <c r="TVV46" s="5"/>
      <c r="TVW46" s="5"/>
      <c r="TVX46" s="5"/>
      <c r="TVY46" s="5"/>
      <c r="TVZ46" s="5"/>
      <c r="TWA46" s="5"/>
      <c r="TWB46" s="5"/>
      <c r="TWC46" s="5"/>
      <c r="TWD46" s="5"/>
      <c r="TWE46" s="5"/>
      <c r="TWF46" s="5"/>
      <c r="TWG46" s="5"/>
      <c r="TWH46" s="5"/>
      <c r="TWI46" s="5"/>
      <c r="TWJ46" s="5"/>
      <c r="TWK46" s="5"/>
      <c r="TWL46" s="5"/>
      <c r="TWM46" s="5"/>
      <c r="TWN46" s="5"/>
      <c r="TWO46" s="5"/>
      <c r="TWP46" s="5"/>
      <c r="TWQ46" s="5"/>
      <c r="TWR46" s="5"/>
      <c r="TWS46" s="5"/>
      <c r="TWT46" s="5"/>
      <c r="TWU46" s="5"/>
      <c r="TWV46" s="5"/>
      <c r="TWW46" s="5"/>
      <c r="TWX46" s="5"/>
      <c r="TWY46" s="5"/>
      <c r="TWZ46" s="5"/>
      <c r="TXA46" s="5"/>
      <c r="TXB46" s="5"/>
      <c r="TXC46" s="5"/>
      <c r="TXD46" s="5"/>
      <c r="TXE46" s="5"/>
      <c r="TXF46" s="5"/>
      <c r="TXG46" s="5"/>
      <c r="TXH46" s="5"/>
      <c r="TXI46" s="5"/>
      <c r="TXJ46" s="5"/>
      <c r="TXK46" s="5"/>
      <c r="TXL46" s="5"/>
      <c r="TXM46" s="5"/>
      <c r="TXN46" s="5"/>
      <c r="TXO46" s="5"/>
      <c r="TXP46" s="5"/>
      <c r="TXQ46" s="5"/>
      <c r="TXR46" s="5"/>
      <c r="TXS46" s="5"/>
      <c r="TXT46" s="5"/>
      <c r="TXU46" s="5"/>
      <c r="TXV46" s="5"/>
      <c r="TXW46" s="5"/>
      <c r="TXX46" s="5"/>
      <c r="TXY46" s="5"/>
      <c r="TXZ46" s="5"/>
      <c r="TYA46" s="5"/>
      <c r="TYB46" s="5"/>
      <c r="TYC46" s="5"/>
      <c r="TYD46" s="5"/>
      <c r="TYE46" s="5"/>
      <c r="TYF46" s="5"/>
      <c r="TYG46" s="5"/>
      <c r="TYH46" s="5"/>
      <c r="TYI46" s="5"/>
      <c r="TYJ46" s="5"/>
      <c r="TYK46" s="5"/>
      <c r="TYL46" s="5"/>
      <c r="TYM46" s="5"/>
      <c r="TYN46" s="5"/>
      <c r="TYO46" s="5"/>
      <c r="TYP46" s="5"/>
      <c r="TYQ46" s="5"/>
      <c r="TYR46" s="5"/>
      <c r="TYS46" s="5"/>
      <c r="TYT46" s="5"/>
      <c r="TYU46" s="5"/>
      <c r="TYV46" s="5"/>
      <c r="TYW46" s="5"/>
      <c r="TYX46" s="5"/>
      <c r="TYY46" s="5"/>
      <c r="TYZ46" s="5"/>
      <c r="TZA46" s="5"/>
      <c r="TZB46" s="5"/>
      <c r="TZC46" s="5"/>
      <c r="TZD46" s="5"/>
      <c r="TZE46" s="5"/>
      <c r="TZF46" s="5"/>
      <c r="TZG46" s="5"/>
      <c r="TZH46" s="5"/>
      <c r="TZI46" s="5"/>
      <c r="TZJ46" s="5"/>
      <c r="TZK46" s="5"/>
      <c r="TZL46" s="5"/>
      <c r="TZM46" s="5"/>
      <c r="TZN46" s="5"/>
      <c r="TZO46" s="5"/>
      <c r="TZP46" s="5"/>
      <c r="TZQ46" s="5"/>
      <c r="TZR46" s="5"/>
      <c r="TZS46" s="5"/>
      <c r="TZT46" s="5"/>
      <c r="TZU46" s="5"/>
      <c r="TZV46" s="5"/>
      <c r="TZW46" s="5"/>
      <c r="TZX46" s="5"/>
      <c r="TZY46" s="5"/>
      <c r="TZZ46" s="5"/>
      <c r="UAA46" s="5"/>
      <c r="UAB46" s="5"/>
      <c r="UAC46" s="5"/>
      <c r="UAD46" s="5"/>
      <c r="UAE46" s="5"/>
      <c r="UAF46" s="5"/>
      <c r="UAG46" s="5"/>
      <c r="UAH46" s="5"/>
      <c r="UAI46" s="5"/>
      <c r="UAJ46" s="5"/>
      <c r="UAK46" s="5"/>
      <c r="UAL46" s="5"/>
      <c r="UAM46" s="5"/>
      <c r="UAN46" s="5"/>
      <c r="UAO46" s="5"/>
      <c r="UAP46" s="5"/>
      <c r="UAQ46" s="5"/>
      <c r="UAR46" s="5"/>
      <c r="UAS46" s="5"/>
      <c r="UAT46" s="5"/>
      <c r="UAU46" s="5"/>
      <c r="UAV46" s="5"/>
      <c r="UAW46" s="5"/>
      <c r="UAX46" s="5"/>
      <c r="UAY46" s="5"/>
      <c r="UAZ46" s="5"/>
      <c r="UBA46" s="5"/>
      <c r="UBB46" s="5"/>
      <c r="UBC46" s="5"/>
      <c r="UBD46" s="5"/>
      <c r="UBE46" s="5"/>
      <c r="UBF46" s="5"/>
      <c r="UBG46" s="5"/>
      <c r="UBH46" s="5"/>
      <c r="UBI46" s="5"/>
      <c r="UBJ46" s="5"/>
      <c r="UBK46" s="5"/>
      <c r="UBL46" s="5"/>
      <c r="UBM46" s="5"/>
      <c r="UBN46" s="5"/>
      <c r="UBO46" s="5"/>
      <c r="UBP46" s="5"/>
      <c r="UBQ46" s="5"/>
      <c r="UBR46" s="5"/>
      <c r="UBS46" s="5"/>
      <c r="UBT46" s="5"/>
      <c r="UBU46" s="5"/>
      <c r="UBV46" s="5"/>
      <c r="UBW46" s="5"/>
      <c r="UBX46" s="5"/>
      <c r="UBY46" s="5"/>
      <c r="UBZ46" s="5"/>
      <c r="UCA46" s="5"/>
      <c r="UCB46" s="5"/>
      <c r="UCC46" s="5"/>
      <c r="UCD46" s="5"/>
      <c r="UCE46" s="5"/>
      <c r="UCF46" s="5"/>
      <c r="UCG46" s="5"/>
      <c r="UCH46" s="5"/>
      <c r="UCI46" s="5"/>
      <c r="UCJ46" s="5"/>
      <c r="UCK46" s="5"/>
      <c r="UCL46" s="5"/>
      <c r="UCM46" s="5"/>
      <c r="UCN46" s="5"/>
      <c r="UCO46" s="5"/>
      <c r="UCP46" s="5"/>
      <c r="UCQ46" s="5"/>
      <c r="UCR46" s="5"/>
      <c r="UCS46" s="5"/>
      <c r="UCT46" s="5"/>
      <c r="UCU46" s="5"/>
      <c r="UCV46" s="5"/>
      <c r="UCW46" s="5"/>
      <c r="UCX46" s="5"/>
      <c r="UCY46" s="5"/>
      <c r="UCZ46" s="5"/>
      <c r="UDA46" s="5"/>
      <c r="UDB46" s="5"/>
      <c r="UDC46" s="5"/>
      <c r="UDD46" s="5"/>
      <c r="UDE46" s="5"/>
      <c r="UDF46" s="5"/>
      <c r="UDG46" s="5"/>
      <c r="UDH46" s="5"/>
      <c r="UDI46" s="5"/>
      <c r="UDJ46" s="5"/>
      <c r="UDK46" s="5"/>
      <c r="UDL46" s="5"/>
      <c r="UDM46" s="5"/>
      <c r="UDN46" s="5"/>
      <c r="UDO46" s="5"/>
      <c r="UDP46" s="5"/>
      <c r="UDQ46" s="5"/>
      <c r="UDR46" s="5"/>
      <c r="UDS46" s="5"/>
      <c r="UDT46" s="5"/>
      <c r="UDU46" s="5"/>
      <c r="UDV46" s="5"/>
      <c r="UDW46" s="5"/>
      <c r="UDX46" s="5"/>
      <c r="UDY46" s="5"/>
      <c r="UDZ46" s="5"/>
      <c r="UEA46" s="5"/>
      <c r="UEB46" s="5"/>
      <c r="UEC46" s="5"/>
      <c r="UED46" s="5"/>
      <c r="UEE46" s="5"/>
      <c r="UEF46" s="5"/>
      <c r="UEG46" s="5"/>
      <c r="UEH46" s="5"/>
      <c r="UEI46" s="5"/>
      <c r="UEJ46" s="5"/>
      <c r="UEK46" s="5"/>
      <c r="UEL46" s="5"/>
      <c r="UEM46" s="5"/>
      <c r="UEN46" s="5"/>
      <c r="UEO46" s="5"/>
      <c r="UEP46" s="5"/>
      <c r="UEQ46" s="5"/>
      <c r="UER46" s="5"/>
      <c r="UES46" s="5"/>
      <c r="UET46" s="5"/>
      <c r="UEU46" s="5"/>
      <c r="UEV46" s="5"/>
      <c r="UEW46" s="5"/>
      <c r="UEX46" s="5"/>
      <c r="UEY46" s="5"/>
      <c r="UEZ46" s="5"/>
      <c r="UFA46" s="5"/>
      <c r="UFB46" s="5"/>
      <c r="UFC46" s="5"/>
      <c r="UFD46" s="5"/>
      <c r="UFE46" s="5"/>
      <c r="UFF46" s="5"/>
      <c r="UFG46" s="5"/>
      <c r="UFH46" s="5"/>
      <c r="UFI46" s="5"/>
      <c r="UFJ46" s="5"/>
      <c r="UFK46" s="5"/>
      <c r="UFL46" s="5"/>
      <c r="UFM46" s="5"/>
      <c r="UFN46" s="5"/>
      <c r="UFO46" s="5"/>
      <c r="UFP46" s="5"/>
      <c r="UFQ46" s="5"/>
      <c r="UFR46" s="5"/>
      <c r="UFS46" s="5"/>
      <c r="UFT46" s="5"/>
      <c r="UFU46" s="5"/>
      <c r="UFV46" s="5"/>
      <c r="UFW46" s="5"/>
      <c r="UFX46" s="5"/>
      <c r="UFY46" s="5"/>
      <c r="UFZ46" s="5"/>
      <c r="UGA46" s="5"/>
      <c r="UGB46" s="5"/>
      <c r="UGC46" s="5"/>
      <c r="UGD46" s="5"/>
      <c r="UGE46" s="5"/>
      <c r="UGF46" s="5"/>
      <c r="UGG46" s="5"/>
      <c r="UGH46" s="5"/>
      <c r="UGI46" s="5"/>
      <c r="UGJ46" s="5"/>
      <c r="UGK46" s="5"/>
      <c r="UGL46" s="5"/>
      <c r="UGM46" s="5"/>
      <c r="UGN46" s="5"/>
      <c r="UGO46" s="5"/>
      <c r="UGP46" s="5"/>
      <c r="UGQ46" s="5"/>
      <c r="UGR46" s="5"/>
      <c r="UGS46" s="5"/>
      <c r="UGT46" s="5"/>
      <c r="UGU46" s="5"/>
      <c r="UGV46" s="5"/>
      <c r="UGW46" s="5"/>
      <c r="UGX46" s="5"/>
      <c r="UGY46" s="5"/>
      <c r="UGZ46" s="5"/>
      <c r="UHA46" s="5"/>
      <c r="UHB46" s="5"/>
      <c r="UHC46" s="5"/>
      <c r="UHD46" s="5"/>
      <c r="UHE46" s="5"/>
      <c r="UHF46" s="5"/>
      <c r="UHG46" s="5"/>
      <c r="UHH46" s="5"/>
      <c r="UHI46" s="5"/>
      <c r="UHJ46" s="5"/>
      <c r="UHK46" s="5"/>
      <c r="UHL46" s="5"/>
      <c r="UHM46" s="5"/>
      <c r="UHN46" s="5"/>
      <c r="UHO46" s="5"/>
      <c r="UHP46" s="5"/>
      <c r="UHQ46" s="5"/>
      <c r="UHR46" s="5"/>
      <c r="UHS46" s="5"/>
      <c r="UHT46" s="5"/>
      <c r="UHU46" s="5"/>
      <c r="UHV46" s="5"/>
      <c r="UHW46" s="5"/>
      <c r="UHX46" s="5"/>
      <c r="UHY46" s="5"/>
      <c r="UHZ46" s="5"/>
      <c r="UIA46" s="5"/>
      <c r="UIB46" s="5"/>
      <c r="UIC46" s="5"/>
      <c r="UID46" s="5"/>
      <c r="UIE46" s="5"/>
      <c r="UIF46" s="5"/>
      <c r="UIG46" s="5"/>
      <c r="UIH46" s="5"/>
      <c r="UII46" s="5"/>
      <c r="UIJ46" s="5"/>
      <c r="UIK46" s="5"/>
      <c r="UIL46" s="5"/>
      <c r="UIM46" s="5"/>
      <c r="UIN46" s="5"/>
      <c r="UIO46" s="5"/>
      <c r="UIP46" s="5"/>
      <c r="UIQ46" s="5"/>
      <c r="UIR46" s="5"/>
      <c r="UIS46" s="5"/>
      <c r="UIT46" s="5"/>
      <c r="UIU46" s="5"/>
      <c r="UIV46" s="5"/>
      <c r="UIW46" s="5"/>
      <c r="UIX46" s="5"/>
      <c r="UIY46" s="5"/>
      <c r="UIZ46" s="5"/>
      <c r="UJA46" s="5"/>
      <c r="UJB46" s="5"/>
      <c r="UJC46" s="5"/>
      <c r="UJD46" s="5"/>
      <c r="UJE46" s="5"/>
      <c r="UJF46" s="5"/>
      <c r="UJG46" s="5"/>
      <c r="UJH46" s="5"/>
      <c r="UJI46" s="5"/>
      <c r="UJJ46" s="5"/>
      <c r="UJK46" s="5"/>
      <c r="UJL46" s="5"/>
      <c r="UJM46" s="5"/>
      <c r="UJN46" s="5"/>
      <c r="UJO46" s="5"/>
      <c r="UJP46" s="5"/>
      <c r="UJQ46" s="5"/>
      <c r="UJR46" s="5"/>
      <c r="UJS46" s="5"/>
      <c r="UJT46" s="5"/>
      <c r="UJU46" s="5"/>
      <c r="UJV46" s="5"/>
      <c r="UJW46" s="5"/>
      <c r="UJX46" s="5"/>
      <c r="UJY46" s="5"/>
      <c r="UJZ46" s="5"/>
      <c r="UKA46" s="5"/>
      <c r="UKB46" s="5"/>
      <c r="UKC46" s="5"/>
      <c r="UKD46" s="5"/>
      <c r="UKE46" s="5"/>
      <c r="UKF46" s="5"/>
      <c r="UKG46" s="5"/>
      <c r="UKH46" s="5"/>
      <c r="UKI46" s="5"/>
      <c r="UKJ46" s="5"/>
      <c r="UKK46" s="5"/>
      <c r="UKL46" s="5"/>
      <c r="UKM46" s="5"/>
      <c r="UKN46" s="5"/>
      <c r="UKO46" s="5"/>
      <c r="UKP46" s="5"/>
      <c r="UKQ46" s="5"/>
      <c r="UKR46" s="5"/>
      <c r="UKS46" s="5"/>
      <c r="UKT46" s="5"/>
      <c r="UKU46" s="5"/>
      <c r="UKV46" s="5"/>
      <c r="UKW46" s="5"/>
      <c r="UKX46" s="5"/>
      <c r="UKY46" s="5"/>
      <c r="UKZ46" s="5"/>
      <c r="ULA46" s="5"/>
      <c r="ULB46" s="5"/>
      <c r="ULC46" s="5"/>
      <c r="ULD46" s="5"/>
      <c r="ULE46" s="5"/>
      <c r="ULF46" s="5"/>
      <c r="ULG46" s="5"/>
      <c r="ULH46" s="5"/>
      <c r="ULI46" s="5"/>
      <c r="ULJ46" s="5"/>
      <c r="ULK46" s="5"/>
      <c r="ULL46" s="5"/>
      <c r="ULM46" s="5"/>
      <c r="ULN46" s="5"/>
      <c r="ULO46" s="5"/>
      <c r="ULP46" s="5"/>
      <c r="ULQ46" s="5"/>
      <c r="ULR46" s="5"/>
      <c r="ULS46" s="5"/>
      <c r="ULT46" s="5"/>
      <c r="ULU46" s="5"/>
      <c r="ULV46" s="5"/>
      <c r="ULW46" s="5"/>
      <c r="ULX46" s="5"/>
      <c r="ULY46" s="5"/>
      <c r="ULZ46" s="5"/>
      <c r="UMA46" s="5"/>
      <c r="UMB46" s="5"/>
      <c r="UMC46" s="5"/>
      <c r="UMD46" s="5"/>
      <c r="UME46" s="5"/>
      <c r="UMF46" s="5"/>
      <c r="UMG46" s="5"/>
      <c r="UMH46" s="5"/>
      <c r="UMI46" s="5"/>
      <c r="UMJ46" s="5"/>
      <c r="UMK46" s="5"/>
      <c r="UML46" s="5"/>
      <c r="UMM46" s="5"/>
      <c r="UMN46" s="5"/>
      <c r="UMO46" s="5"/>
      <c r="UMP46" s="5"/>
      <c r="UMQ46" s="5"/>
      <c r="UMR46" s="5"/>
      <c r="UMS46" s="5"/>
      <c r="UMT46" s="5"/>
      <c r="UMU46" s="5"/>
      <c r="UMV46" s="5"/>
      <c r="UMW46" s="5"/>
      <c r="UMX46" s="5"/>
      <c r="UMY46" s="5"/>
      <c r="UMZ46" s="5"/>
      <c r="UNA46" s="5"/>
      <c r="UNB46" s="5"/>
      <c r="UNC46" s="5"/>
      <c r="UND46" s="5"/>
      <c r="UNE46" s="5"/>
      <c r="UNF46" s="5"/>
      <c r="UNG46" s="5"/>
      <c r="UNH46" s="5"/>
      <c r="UNI46" s="5"/>
      <c r="UNJ46" s="5"/>
      <c r="UNK46" s="5"/>
      <c r="UNL46" s="5"/>
      <c r="UNM46" s="5"/>
      <c r="UNN46" s="5"/>
      <c r="UNO46" s="5"/>
      <c r="UNP46" s="5"/>
      <c r="UNQ46" s="5"/>
      <c r="UNR46" s="5"/>
      <c r="UNS46" s="5"/>
      <c r="UNT46" s="5"/>
      <c r="UNU46" s="5"/>
      <c r="UNV46" s="5"/>
      <c r="UNW46" s="5"/>
      <c r="UNX46" s="5"/>
      <c r="UNY46" s="5"/>
      <c r="UNZ46" s="5"/>
      <c r="UOA46" s="5"/>
      <c r="UOB46" s="5"/>
      <c r="UOC46" s="5"/>
      <c r="UOD46" s="5"/>
      <c r="UOE46" s="5"/>
      <c r="UOF46" s="5"/>
      <c r="UOG46" s="5"/>
      <c r="UOH46" s="5"/>
      <c r="UOI46" s="5"/>
      <c r="UOJ46" s="5"/>
      <c r="UOK46" s="5"/>
      <c r="UOL46" s="5"/>
      <c r="UOM46" s="5"/>
      <c r="UON46" s="5"/>
      <c r="UOO46" s="5"/>
      <c r="UOP46" s="5"/>
      <c r="UOQ46" s="5"/>
      <c r="UOR46" s="5"/>
      <c r="UOS46" s="5"/>
      <c r="UOT46" s="5"/>
      <c r="UOU46" s="5"/>
      <c r="UOV46" s="5"/>
      <c r="UOW46" s="5"/>
      <c r="UOX46" s="5"/>
      <c r="UOY46" s="5"/>
      <c r="UOZ46" s="5"/>
      <c r="UPA46" s="5"/>
      <c r="UPB46" s="5"/>
      <c r="UPC46" s="5"/>
      <c r="UPD46" s="5"/>
      <c r="UPE46" s="5"/>
      <c r="UPF46" s="5"/>
      <c r="UPG46" s="5"/>
      <c r="UPH46" s="5"/>
      <c r="UPI46" s="5"/>
      <c r="UPJ46" s="5"/>
      <c r="UPK46" s="5"/>
      <c r="UPL46" s="5"/>
      <c r="UPM46" s="5"/>
      <c r="UPN46" s="5"/>
      <c r="UPO46" s="5"/>
      <c r="UPP46" s="5"/>
      <c r="UPQ46" s="5"/>
      <c r="UPR46" s="5"/>
      <c r="UPS46" s="5"/>
      <c r="UPT46" s="5"/>
      <c r="UPU46" s="5"/>
      <c r="UPV46" s="5"/>
      <c r="UPW46" s="5"/>
      <c r="UPX46" s="5"/>
      <c r="UPY46" s="5"/>
      <c r="UPZ46" s="5"/>
      <c r="UQA46" s="5"/>
      <c r="UQB46" s="5"/>
      <c r="UQC46" s="5"/>
      <c r="UQD46" s="5"/>
      <c r="UQE46" s="5"/>
      <c r="UQF46" s="5"/>
      <c r="UQG46" s="5"/>
      <c r="UQH46" s="5"/>
      <c r="UQI46" s="5"/>
      <c r="UQJ46" s="5"/>
      <c r="UQK46" s="5"/>
      <c r="UQL46" s="5"/>
      <c r="UQM46" s="5"/>
      <c r="UQN46" s="5"/>
      <c r="UQO46" s="5"/>
      <c r="UQP46" s="5"/>
      <c r="UQQ46" s="5"/>
      <c r="UQR46" s="5"/>
      <c r="UQS46" s="5"/>
      <c r="UQT46" s="5"/>
      <c r="UQU46" s="5"/>
      <c r="UQV46" s="5"/>
      <c r="UQW46" s="5"/>
      <c r="UQX46" s="5"/>
      <c r="UQY46" s="5"/>
      <c r="UQZ46" s="5"/>
      <c r="URA46" s="5"/>
      <c r="URB46" s="5"/>
      <c r="URC46" s="5"/>
      <c r="URD46" s="5"/>
      <c r="URE46" s="5"/>
      <c r="URF46" s="5"/>
      <c r="URG46" s="5"/>
      <c r="URH46" s="5"/>
      <c r="URI46" s="5"/>
      <c r="URJ46" s="5"/>
      <c r="URK46" s="5"/>
      <c r="URL46" s="5"/>
      <c r="URM46" s="5"/>
      <c r="URN46" s="5"/>
      <c r="URO46" s="5"/>
      <c r="URP46" s="5"/>
      <c r="URQ46" s="5"/>
      <c r="URR46" s="5"/>
      <c r="URS46" s="5"/>
      <c r="URT46" s="5"/>
      <c r="URU46" s="5"/>
      <c r="URV46" s="5"/>
      <c r="URW46" s="5"/>
      <c r="URX46" s="5"/>
      <c r="URY46" s="5"/>
      <c r="URZ46" s="5"/>
      <c r="USA46" s="5"/>
      <c r="USB46" s="5"/>
      <c r="USC46" s="5"/>
      <c r="USD46" s="5"/>
      <c r="USE46" s="5"/>
      <c r="USF46" s="5"/>
      <c r="USG46" s="5"/>
      <c r="USH46" s="5"/>
      <c r="USI46" s="5"/>
      <c r="USJ46" s="5"/>
      <c r="USK46" s="5"/>
      <c r="USL46" s="5"/>
      <c r="USM46" s="5"/>
      <c r="USN46" s="5"/>
      <c r="USO46" s="5"/>
      <c r="USP46" s="5"/>
      <c r="USQ46" s="5"/>
      <c r="USR46" s="5"/>
      <c r="USS46" s="5"/>
      <c r="UST46" s="5"/>
      <c r="USU46" s="5"/>
      <c r="USV46" s="5"/>
      <c r="USW46" s="5"/>
      <c r="USX46" s="5"/>
      <c r="USY46" s="5"/>
      <c r="USZ46" s="5"/>
      <c r="UTA46" s="5"/>
      <c r="UTB46" s="5"/>
      <c r="UTC46" s="5"/>
      <c r="UTD46" s="5"/>
      <c r="UTE46" s="5"/>
      <c r="UTF46" s="5"/>
      <c r="UTG46" s="5"/>
      <c r="UTH46" s="5"/>
      <c r="UTI46" s="5"/>
      <c r="UTJ46" s="5"/>
      <c r="UTK46" s="5"/>
      <c r="UTL46" s="5"/>
      <c r="UTM46" s="5"/>
      <c r="UTN46" s="5"/>
      <c r="UTO46" s="5"/>
      <c r="UTP46" s="5"/>
      <c r="UTQ46" s="5"/>
      <c r="UTR46" s="5"/>
      <c r="UTS46" s="5"/>
      <c r="UTT46" s="5"/>
      <c r="UTU46" s="5"/>
      <c r="UTV46" s="5"/>
      <c r="UTW46" s="5"/>
      <c r="UTX46" s="5"/>
      <c r="UTY46" s="5"/>
      <c r="UTZ46" s="5"/>
      <c r="UUA46" s="5"/>
      <c r="UUB46" s="5"/>
      <c r="UUC46" s="5"/>
      <c r="UUD46" s="5"/>
      <c r="UUE46" s="5"/>
      <c r="UUF46" s="5"/>
      <c r="UUG46" s="5"/>
      <c r="UUH46" s="5"/>
      <c r="UUI46" s="5"/>
      <c r="UUJ46" s="5"/>
      <c r="UUK46" s="5"/>
      <c r="UUL46" s="5"/>
      <c r="UUM46" s="5"/>
      <c r="UUN46" s="5"/>
      <c r="UUO46" s="5"/>
      <c r="UUP46" s="5"/>
      <c r="UUQ46" s="5"/>
      <c r="UUR46" s="5"/>
      <c r="UUS46" s="5"/>
      <c r="UUT46" s="5"/>
      <c r="UUU46" s="5"/>
      <c r="UUV46" s="5"/>
      <c r="UUW46" s="5"/>
      <c r="UUX46" s="5"/>
      <c r="UUY46" s="5"/>
      <c r="UUZ46" s="5"/>
      <c r="UVA46" s="5"/>
      <c r="UVB46" s="5"/>
      <c r="UVC46" s="5"/>
      <c r="UVD46" s="5"/>
      <c r="UVE46" s="5"/>
      <c r="UVF46" s="5"/>
      <c r="UVG46" s="5"/>
      <c r="UVH46" s="5"/>
      <c r="UVI46" s="5"/>
      <c r="UVJ46" s="5"/>
      <c r="UVK46" s="5"/>
      <c r="UVL46" s="5"/>
      <c r="UVM46" s="5"/>
      <c r="UVN46" s="5"/>
      <c r="UVO46" s="5"/>
      <c r="UVP46" s="5"/>
      <c r="UVQ46" s="5"/>
      <c r="UVR46" s="5"/>
      <c r="UVS46" s="5"/>
      <c r="UVT46" s="5"/>
      <c r="UVU46" s="5"/>
      <c r="UVV46" s="5"/>
      <c r="UVW46" s="5"/>
      <c r="UVX46" s="5"/>
      <c r="UVY46" s="5"/>
      <c r="UVZ46" s="5"/>
      <c r="UWA46" s="5"/>
      <c r="UWB46" s="5"/>
      <c r="UWC46" s="5"/>
      <c r="UWD46" s="5"/>
      <c r="UWE46" s="5"/>
      <c r="UWF46" s="5"/>
      <c r="UWG46" s="5"/>
      <c r="UWH46" s="5"/>
      <c r="UWI46" s="5"/>
      <c r="UWJ46" s="5"/>
      <c r="UWK46" s="5"/>
      <c r="UWL46" s="5"/>
      <c r="UWM46" s="5"/>
      <c r="UWN46" s="5"/>
      <c r="UWO46" s="5"/>
      <c r="UWP46" s="5"/>
      <c r="UWQ46" s="5"/>
      <c r="UWR46" s="5"/>
      <c r="UWS46" s="5"/>
      <c r="UWT46" s="5"/>
      <c r="UWU46" s="5"/>
      <c r="UWV46" s="5"/>
      <c r="UWW46" s="5"/>
      <c r="UWX46" s="5"/>
      <c r="UWY46" s="5"/>
      <c r="UWZ46" s="5"/>
      <c r="UXA46" s="5"/>
      <c r="UXB46" s="5"/>
      <c r="UXC46" s="5"/>
      <c r="UXD46" s="5"/>
      <c r="UXE46" s="5"/>
      <c r="UXF46" s="5"/>
      <c r="UXG46" s="5"/>
      <c r="UXH46" s="5"/>
      <c r="UXI46" s="5"/>
      <c r="UXJ46" s="5"/>
      <c r="UXK46" s="5"/>
      <c r="UXL46" s="5"/>
      <c r="UXM46" s="5"/>
      <c r="UXN46" s="5"/>
      <c r="UXO46" s="5"/>
      <c r="UXP46" s="5"/>
      <c r="UXQ46" s="5"/>
      <c r="UXR46" s="5"/>
      <c r="UXS46" s="5"/>
      <c r="UXT46" s="5"/>
      <c r="UXU46" s="5"/>
      <c r="UXV46" s="5"/>
      <c r="UXW46" s="5"/>
      <c r="UXX46" s="5"/>
      <c r="UXY46" s="5"/>
      <c r="UXZ46" s="5"/>
      <c r="UYA46" s="5"/>
      <c r="UYB46" s="5"/>
      <c r="UYC46" s="5"/>
      <c r="UYD46" s="5"/>
      <c r="UYE46" s="5"/>
      <c r="UYF46" s="5"/>
      <c r="UYG46" s="5"/>
      <c r="UYH46" s="5"/>
      <c r="UYI46" s="5"/>
      <c r="UYJ46" s="5"/>
      <c r="UYK46" s="5"/>
      <c r="UYL46" s="5"/>
      <c r="UYM46" s="5"/>
      <c r="UYN46" s="5"/>
      <c r="UYO46" s="5"/>
      <c r="UYP46" s="5"/>
      <c r="UYQ46" s="5"/>
      <c r="UYR46" s="5"/>
      <c r="UYS46" s="5"/>
      <c r="UYT46" s="5"/>
      <c r="UYU46" s="5"/>
      <c r="UYV46" s="5"/>
      <c r="UYW46" s="5"/>
      <c r="UYX46" s="5"/>
      <c r="UYY46" s="5"/>
      <c r="UYZ46" s="5"/>
      <c r="UZA46" s="5"/>
      <c r="UZB46" s="5"/>
      <c r="UZC46" s="5"/>
      <c r="UZD46" s="5"/>
      <c r="UZE46" s="5"/>
      <c r="UZF46" s="5"/>
      <c r="UZG46" s="5"/>
      <c r="UZH46" s="5"/>
      <c r="UZI46" s="5"/>
      <c r="UZJ46" s="5"/>
      <c r="UZK46" s="5"/>
      <c r="UZL46" s="5"/>
      <c r="UZM46" s="5"/>
      <c r="UZN46" s="5"/>
      <c r="UZO46" s="5"/>
      <c r="UZP46" s="5"/>
      <c r="UZQ46" s="5"/>
      <c r="UZR46" s="5"/>
      <c r="UZS46" s="5"/>
      <c r="UZT46" s="5"/>
      <c r="UZU46" s="5"/>
      <c r="UZV46" s="5"/>
      <c r="UZW46" s="5"/>
      <c r="UZX46" s="5"/>
      <c r="UZY46" s="5"/>
      <c r="UZZ46" s="5"/>
      <c r="VAA46" s="5"/>
      <c r="VAB46" s="5"/>
      <c r="VAC46" s="5"/>
      <c r="VAD46" s="5"/>
      <c r="VAE46" s="5"/>
      <c r="VAF46" s="5"/>
      <c r="VAG46" s="5"/>
      <c r="VAH46" s="5"/>
      <c r="VAI46" s="5"/>
      <c r="VAJ46" s="5"/>
      <c r="VAK46" s="5"/>
      <c r="VAL46" s="5"/>
      <c r="VAM46" s="5"/>
      <c r="VAN46" s="5"/>
      <c r="VAO46" s="5"/>
      <c r="VAP46" s="5"/>
      <c r="VAQ46" s="5"/>
      <c r="VAR46" s="5"/>
      <c r="VAS46" s="5"/>
      <c r="VAT46" s="5"/>
      <c r="VAU46" s="5"/>
      <c r="VAV46" s="5"/>
      <c r="VAW46" s="5"/>
      <c r="VAX46" s="5"/>
      <c r="VAY46" s="5"/>
      <c r="VAZ46" s="5"/>
      <c r="VBA46" s="5"/>
      <c r="VBB46" s="5"/>
      <c r="VBC46" s="5"/>
      <c r="VBD46" s="5"/>
      <c r="VBE46" s="5"/>
      <c r="VBF46" s="5"/>
      <c r="VBG46" s="5"/>
      <c r="VBH46" s="5"/>
      <c r="VBI46" s="5"/>
      <c r="VBJ46" s="5"/>
      <c r="VBK46" s="5"/>
      <c r="VBL46" s="5"/>
      <c r="VBM46" s="5"/>
      <c r="VBN46" s="5"/>
      <c r="VBO46" s="5"/>
      <c r="VBP46" s="5"/>
      <c r="VBQ46" s="5"/>
      <c r="VBR46" s="5"/>
      <c r="VBS46" s="5"/>
      <c r="VBT46" s="5"/>
      <c r="VBU46" s="5"/>
      <c r="VBV46" s="5"/>
      <c r="VBW46" s="5"/>
      <c r="VBX46" s="5"/>
      <c r="VBY46" s="5"/>
      <c r="VBZ46" s="5"/>
      <c r="VCA46" s="5"/>
      <c r="VCB46" s="5"/>
      <c r="VCC46" s="5"/>
      <c r="VCD46" s="5"/>
      <c r="VCE46" s="5"/>
      <c r="VCF46" s="5"/>
      <c r="VCG46" s="5"/>
      <c r="VCH46" s="5"/>
      <c r="VCI46" s="5"/>
      <c r="VCJ46" s="5"/>
      <c r="VCK46" s="5"/>
      <c r="VCL46" s="5"/>
      <c r="VCM46" s="5"/>
      <c r="VCN46" s="5"/>
      <c r="VCO46" s="5"/>
      <c r="VCP46" s="5"/>
      <c r="VCQ46" s="5"/>
      <c r="VCR46" s="5"/>
      <c r="VCS46" s="5"/>
      <c r="VCT46" s="5"/>
      <c r="VCU46" s="5"/>
      <c r="VCV46" s="5"/>
      <c r="VCW46" s="5"/>
      <c r="VCX46" s="5"/>
      <c r="VCY46" s="5"/>
      <c r="VCZ46" s="5"/>
      <c r="VDA46" s="5"/>
      <c r="VDB46" s="5"/>
      <c r="VDC46" s="5"/>
      <c r="VDD46" s="5"/>
      <c r="VDE46" s="5"/>
      <c r="VDF46" s="5"/>
      <c r="VDG46" s="5"/>
      <c r="VDH46" s="5"/>
      <c r="VDI46" s="5"/>
      <c r="VDJ46" s="5"/>
      <c r="VDK46" s="5"/>
      <c r="VDL46" s="5"/>
      <c r="VDM46" s="5"/>
      <c r="VDN46" s="5"/>
      <c r="VDO46" s="5"/>
      <c r="VDP46" s="5"/>
      <c r="VDQ46" s="5"/>
      <c r="VDR46" s="5"/>
      <c r="VDS46" s="5"/>
      <c r="VDT46" s="5"/>
      <c r="VDU46" s="5"/>
      <c r="VDV46" s="5"/>
      <c r="VDW46" s="5"/>
      <c r="VDX46" s="5"/>
      <c r="VDY46" s="5"/>
      <c r="VDZ46" s="5"/>
      <c r="VEA46" s="5"/>
      <c r="VEB46" s="5"/>
      <c r="VEC46" s="5"/>
      <c r="VED46" s="5"/>
      <c r="VEE46" s="5"/>
      <c r="VEF46" s="5"/>
      <c r="VEG46" s="5"/>
      <c r="VEH46" s="5"/>
      <c r="VEI46" s="5"/>
      <c r="VEJ46" s="5"/>
      <c r="VEK46" s="5"/>
      <c r="VEL46" s="5"/>
      <c r="VEM46" s="5"/>
      <c r="VEN46" s="5"/>
      <c r="VEO46" s="5"/>
      <c r="VEP46" s="5"/>
      <c r="VEQ46" s="5"/>
      <c r="VER46" s="5"/>
      <c r="VES46" s="5"/>
      <c r="VET46" s="5"/>
      <c r="VEU46" s="5"/>
      <c r="VEV46" s="5"/>
      <c r="VEW46" s="5"/>
      <c r="VEX46" s="5"/>
      <c r="VEY46" s="5"/>
      <c r="VEZ46" s="5"/>
      <c r="VFA46" s="5"/>
      <c r="VFB46" s="5"/>
      <c r="VFC46" s="5"/>
      <c r="VFD46" s="5"/>
      <c r="VFE46" s="5"/>
      <c r="VFF46" s="5"/>
      <c r="VFG46" s="5"/>
      <c r="VFH46" s="5"/>
      <c r="VFI46" s="5"/>
      <c r="VFJ46" s="5"/>
      <c r="VFK46" s="5"/>
      <c r="VFL46" s="5"/>
      <c r="VFM46" s="5"/>
      <c r="VFN46" s="5"/>
      <c r="VFO46" s="5"/>
      <c r="VFP46" s="5"/>
      <c r="VFQ46" s="5"/>
      <c r="VFR46" s="5"/>
      <c r="VFS46" s="5"/>
      <c r="VFT46" s="5"/>
      <c r="VFU46" s="5"/>
      <c r="VFV46" s="5"/>
      <c r="VFW46" s="5"/>
      <c r="VFX46" s="5"/>
      <c r="VFY46" s="5"/>
      <c r="VFZ46" s="5"/>
      <c r="VGA46" s="5"/>
      <c r="VGB46" s="5"/>
      <c r="VGC46" s="5"/>
      <c r="VGD46" s="5"/>
      <c r="VGE46" s="5"/>
      <c r="VGF46" s="5"/>
      <c r="VGG46" s="5"/>
      <c r="VGH46" s="5"/>
      <c r="VGI46" s="5"/>
      <c r="VGJ46" s="5"/>
      <c r="VGK46" s="5"/>
      <c r="VGL46" s="5"/>
      <c r="VGM46" s="5"/>
      <c r="VGN46" s="5"/>
      <c r="VGO46" s="5"/>
      <c r="VGP46" s="5"/>
      <c r="VGQ46" s="5"/>
      <c r="VGR46" s="5"/>
      <c r="VGS46" s="5"/>
      <c r="VGT46" s="5"/>
      <c r="VGU46" s="5"/>
      <c r="VGV46" s="5"/>
      <c r="VGW46" s="5"/>
      <c r="VGX46" s="5"/>
      <c r="VGY46" s="5"/>
      <c r="VGZ46" s="5"/>
      <c r="VHA46" s="5"/>
      <c r="VHB46" s="5"/>
      <c r="VHC46" s="5"/>
      <c r="VHD46" s="5"/>
      <c r="VHE46" s="5"/>
      <c r="VHF46" s="5"/>
      <c r="VHG46" s="5"/>
      <c r="VHH46" s="5"/>
      <c r="VHI46" s="5"/>
      <c r="VHJ46" s="5"/>
      <c r="VHK46" s="5"/>
      <c r="VHL46" s="5"/>
      <c r="VHM46" s="5"/>
      <c r="VHN46" s="5"/>
      <c r="VHO46" s="5"/>
      <c r="VHP46" s="5"/>
      <c r="VHQ46" s="5"/>
      <c r="VHR46" s="5"/>
      <c r="VHS46" s="5"/>
      <c r="VHT46" s="5"/>
      <c r="VHU46" s="5"/>
      <c r="VHV46" s="5"/>
      <c r="VHW46" s="5"/>
      <c r="VHX46" s="5"/>
      <c r="VHY46" s="5"/>
      <c r="VHZ46" s="5"/>
      <c r="VIA46" s="5"/>
      <c r="VIB46" s="5"/>
      <c r="VIC46" s="5"/>
      <c r="VID46" s="5"/>
      <c r="VIE46" s="5"/>
      <c r="VIF46" s="5"/>
      <c r="VIG46" s="5"/>
      <c r="VIH46" s="5"/>
      <c r="VII46" s="5"/>
      <c r="VIJ46" s="5"/>
      <c r="VIK46" s="5"/>
      <c r="VIL46" s="5"/>
      <c r="VIM46" s="5"/>
      <c r="VIN46" s="5"/>
      <c r="VIO46" s="5"/>
      <c r="VIP46" s="5"/>
      <c r="VIQ46" s="5"/>
      <c r="VIR46" s="5"/>
      <c r="VIS46" s="5"/>
      <c r="VIT46" s="5"/>
      <c r="VIU46" s="5"/>
      <c r="VIV46" s="5"/>
      <c r="VIW46" s="5"/>
      <c r="VIX46" s="5"/>
      <c r="VIY46" s="5"/>
      <c r="VIZ46" s="5"/>
      <c r="VJA46" s="5"/>
      <c r="VJB46" s="5"/>
      <c r="VJC46" s="5"/>
      <c r="VJD46" s="5"/>
      <c r="VJE46" s="5"/>
      <c r="VJF46" s="5"/>
      <c r="VJG46" s="5"/>
      <c r="VJH46" s="5"/>
      <c r="VJI46" s="5"/>
      <c r="VJJ46" s="5"/>
      <c r="VJK46" s="5"/>
      <c r="VJL46" s="5"/>
      <c r="VJM46" s="5"/>
      <c r="VJN46" s="5"/>
      <c r="VJO46" s="5"/>
      <c r="VJP46" s="5"/>
      <c r="VJQ46" s="5"/>
      <c r="VJR46" s="5"/>
      <c r="VJS46" s="5"/>
      <c r="VJT46" s="5"/>
      <c r="VJU46" s="5"/>
      <c r="VJV46" s="5"/>
      <c r="VJW46" s="5"/>
      <c r="VJX46" s="5"/>
      <c r="VJY46" s="5"/>
      <c r="VJZ46" s="5"/>
      <c r="VKA46" s="5"/>
      <c r="VKB46" s="5"/>
      <c r="VKC46" s="5"/>
      <c r="VKD46" s="5"/>
      <c r="VKE46" s="5"/>
      <c r="VKF46" s="5"/>
      <c r="VKG46" s="5"/>
      <c r="VKH46" s="5"/>
      <c r="VKI46" s="5"/>
      <c r="VKJ46" s="5"/>
      <c r="VKK46" s="5"/>
      <c r="VKL46" s="5"/>
      <c r="VKM46" s="5"/>
      <c r="VKN46" s="5"/>
      <c r="VKO46" s="5"/>
      <c r="VKP46" s="5"/>
      <c r="VKQ46" s="5"/>
      <c r="VKR46" s="5"/>
      <c r="VKS46" s="5"/>
      <c r="VKT46" s="5"/>
      <c r="VKU46" s="5"/>
      <c r="VKV46" s="5"/>
      <c r="VKW46" s="5"/>
      <c r="VKX46" s="5"/>
      <c r="VKY46" s="5"/>
      <c r="VKZ46" s="5"/>
      <c r="VLA46" s="5"/>
      <c r="VLB46" s="5"/>
      <c r="VLC46" s="5"/>
      <c r="VLD46" s="5"/>
      <c r="VLE46" s="5"/>
      <c r="VLF46" s="5"/>
      <c r="VLG46" s="5"/>
      <c r="VLH46" s="5"/>
      <c r="VLI46" s="5"/>
      <c r="VLJ46" s="5"/>
      <c r="VLK46" s="5"/>
      <c r="VLL46" s="5"/>
      <c r="VLM46" s="5"/>
      <c r="VLN46" s="5"/>
      <c r="VLO46" s="5"/>
      <c r="VLP46" s="5"/>
      <c r="VLQ46" s="5"/>
      <c r="VLR46" s="5"/>
      <c r="VLS46" s="5"/>
      <c r="VLT46" s="5"/>
      <c r="VLU46" s="5"/>
      <c r="VLV46" s="5"/>
      <c r="VLW46" s="5"/>
      <c r="VLX46" s="5"/>
      <c r="VLY46" s="5"/>
      <c r="VLZ46" s="5"/>
      <c r="VMA46" s="5"/>
      <c r="VMB46" s="5"/>
      <c r="VMC46" s="5"/>
      <c r="VMD46" s="5"/>
      <c r="VME46" s="5"/>
      <c r="VMF46" s="5"/>
      <c r="VMG46" s="5"/>
      <c r="VMH46" s="5"/>
      <c r="VMI46" s="5"/>
      <c r="VMJ46" s="5"/>
      <c r="VMK46" s="5"/>
      <c r="VML46" s="5"/>
      <c r="VMM46" s="5"/>
      <c r="VMN46" s="5"/>
      <c r="VMO46" s="5"/>
      <c r="VMP46" s="5"/>
      <c r="VMQ46" s="5"/>
      <c r="VMR46" s="5"/>
      <c r="VMS46" s="5"/>
      <c r="VMT46" s="5"/>
      <c r="VMU46" s="5"/>
      <c r="VMV46" s="5"/>
      <c r="VMW46" s="5"/>
      <c r="VMX46" s="5"/>
      <c r="VMY46" s="5"/>
      <c r="VMZ46" s="5"/>
      <c r="VNA46" s="5"/>
      <c r="VNB46" s="5"/>
      <c r="VNC46" s="5"/>
      <c r="VND46" s="5"/>
      <c r="VNE46" s="5"/>
      <c r="VNF46" s="5"/>
      <c r="VNG46" s="5"/>
      <c r="VNH46" s="5"/>
      <c r="VNI46" s="5"/>
      <c r="VNJ46" s="5"/>
      <c r="VNK46" s="5"/>
      <c r="VNL46" s="5"/>
      <c r="VNM46" s="5"/>
      <c r="VNN46" s="5"/>
      <c r="VNO46" s="5"/>
      <c r="VNP46" s="5"/>
      <c r="VNQ46" s="5"/>
      <c r="VNR46" s="5"/>
      <c r="VNS46" s="5"/>
      <c r="VNT46" s="5"/>
      <c r="VNU46" s="5"/>
      <c r="VNV46" s="5"/>
      <c r="VNW46" s="5"/>
      <c r="VNX46" s="5"/>
      <c r="VNY46" s="5"/>
      <c r="VNZ46" s="5"/>
      <c r="VOA46" s="5"/>
      <c r="VOB46" s="5"/>
      <c r="VOC46" s="5"/>
      <c r="VOD46" s="5"/>
      <c r="VOE46" s="5"/>
      <c r="VOF46" s="5"/>
      <c r="VOG46" s="5"/>
      <c r="VOH46" s="5"/>
      <c r="VOI46" s="5"/>
      <c r="VOJ46" s="5"/>
      <c r="VOK46" s="5"/>
      <c r="VOL46" s="5"/>
      <c r="VOM46" s="5"/>
      <c r="VON46" s="5"/>
      <c r="VOO46" s="5"/>
      <c r="VOP46" s="5"/>
      <c r="VOQ46" s="5"/>
      <c r="VOR46" s="5"/>
      <c r="VOS46" s="5"/>
      <c r="VOT46" s="5"/>
      <c r="VOU46" s="5"/>
      <c r="VOV46" s="5"/>
      <c r="VOW46" s="5"/>
      <c r="VOX46" s="5"/>
      <c r="VOY46" s="5"/>
      <c r="VOZ46" s="5"/>
      <c r="VPA46" s="5"/>
      <c r="VPB46" s="5"/>
      <c r="VPC46" s="5"/>
      <c r="VPD46" s="5"/>
      <c r="VPE46" s="5"/>
      <c r="VPF46" s="5"/>
      <c r="VPG46" s="5"/>
      <c r="VPH46" s="5"/>
      <c r="VPI46" s="5"/>
      <c r="VPJ46" s="5"/>
      <c r="VPK46" s="5"/>
      <c r="VPL46" s="5"/>
      <c r="VPM46" s="5"/>
      <c r="VPN46" s="5"/>
      <c r="VPO46" s="5"/>
      <c r="VPP46" s="5"/>
      <c r="VPQ46" s="5"/>
      <c r="VPR46" s="5"/>
      <c r="VPS46" s="5"/>
      <c r="VPT46" s="5"/>
      <c r="VPU46" s="5"/>
      <c r="VPV46" s="5"/>
      <c r="VPW46" s="5"/>
      <c r="VPX46" s="5"/>
      <c r="VPY46" s="5"/>
      <c r="VPZ46" s="5"/>
      <c r="VQA46" s="5"/>
      <c r="VQB46" s="5"/>
      <c r="VQC46" s="5"/>
      <c r="VQD46" s="5"/>
      <c r="VQE46" s="5"/>
      <c r="VQF46" s="5"/>
      <c r="VQG46" s="5"/>
      <c r="VQH46" s="5"/>
      <c r="VQI46" s="5"/>
      <c r="VQJ46" s="5"/>
      <c r="VQK46" s="5"/>
      <c r="VQL46" s="5"/>
      <c r="VQM46" s="5"/>
      <c r="VQN46" s="5"/>
      <c r="VQO46" s="5"/>
      <c r="VQP46" s="5"/>
      <c r="VQQ46" s="5"/>
      <c r="VQR46" s="5"/>
      <c r="VQS46" s="5"/>
      <c r="VQT46" s="5"/>
      <c r="VQU46" s="5"/>
      <c r="VQV46" s="5"/>
      <c r="VQW46" s="5"/>
      <c r="VQX46" s="5"/>
      <c r="VQY46" s="5"/>
      <c r="VQZ46" s="5"/>
      <c r="VRA46" s="5"/>
      <c r="VRB46" s="5"/>
      <c r="VRC46" s="5"/>
      <c r="VRD46" s="5"/>
      <c r="VRE46" s="5"/>
      <c r="VRF46" s="5"/>
      <c r="VRG46" s="5"/>
      <c r="VRH46" s="5"/>
      <c r="VRI46" s="5"/>
      <c r="VRJ46" s="5"/>
      <c r="VRK46" s="5"/>
      <c r="VRL46" s="5"/>
      <c r="VRM46" s="5"/>
      <c r="VRN46" s="5"/>
      <c r="VRO46" s="5"/>
      <c r="VRP46" s="5"/>
      <c r="VRQ46" s="5"/>
      <c r="VRR46" s="5"/>
      <c r="VRS46" s="5"/>
      <c r="VRT46" s="5"/>
      <c r="VRU46" s="5"/>
      <c r="VRV46" s="5"/>
      <c r="VRW46" s="5"/>
      <c r="VRX46" s="5"/>
      <c r="VRY46" s="5"/>
      <c r="VRZ46" s="5"/>
      <c r="VSA46" s="5"/>
      <c r="VSB46" s="5"/>
      <c r="VSC46" s="5"/>
      <c r="VSD46" s="5"/>
      <c r="VSE46" s="5"/>
      <c r="VSF46" s="5"/>
      <c r="VSG46" s="5"/>
      <c r="VSH46" s="5"/>
      <c r="VSI46" s="5"/>
      <c r="VSJ46" s="5"/>
      <c r="VSK46" s="5"/>
      <c r="VSL46" s="5"/>
      <c r="VSM46" s="5"/>
      <c r="VSN46" s="5"/>
      <c r="VSO46" s="5"/>
      <c r="VSP46" s="5"/>
      <c r="VSQ46" s="5"/>
      <c r="VSR46" s="5"/>
      <c r="VSS46" s="5"/>
      <c r="VST46" s="5"/>
      <c r="VSU46" s="5"/>
      <c r="VSV46" s="5"/>
      <c r="VSW46" s="5"/>
      <c r="VSX46" s="5"/>
      <c r="VSY46" s="5"/>
      <c r="VSZ46" s="5"/>
      <c r="VTA46" s="5"/>
      <c r="VTB46" s="5"/>
      <c r="VTC46" s="5"/>
      <c r="VTD46" s="5"/>
      <c r="VTE46" s="5"/>
      <c r="VTF46" s="5"/>
      <c r="VTG46" s="5"/>
      <c r="VTH46" s="5"/>
      <c r="VTI46" s="5"/>
      <c r="VTJ46" s="5"/>
      <c r="VTK46" s="5"/>
      <c r="VTL46" s="5"/>
      <c r="VTM46" s="5"/>
      <c r="VTN46" s="5"/>
      <c r="VTO46" s="5"/>
      <c r="VTP46" s="5"/>
      <c r="VTQ46" s="5"/>
      <c r="VTR46" s="5"/>
      <c r="VTS46" s="5"/>
      <c r="VTT46" s="5"/>
      <c r="VTU46" s="5"/>
      <c r="VTV46" s="5"/>
      <c r="VTW46" s="5"/>
      <c r="VTX46" s="5"/>
      <c r="VTY46" s="5"/>
      <c r="VTZ46" s="5"/>
      <c r="VUA46" s="5"/>
      <c r="VUB46" s="5"/>
      <c r="VUC46" s="5"/>
      <c r="VUD46" s="5"/>
      <c r="VUE46" s="5"/>
      <c r="VUF46" s="5"/>
      <c r="VUG46" s="5"/>
      <c r="VUH46" s="5"/>
      <c r="VUI46" s="5"/>
      <c r="VUJ46" s="5"/>
      <c r="VUK46" s="5"/>
      <c r="VUL46" s="5"/>
      <c r="VUM46" s="5"/>
      <c r="VUN46" s="5"/>
      <c r="VUO46" s="5"/>
      <c r="VUP46" s="5"/>
      <c r="VUQ46" s="5"/>
      <c r="VUR46" s="5"/>
      <c r="VUS46" s="5"/>
      <c r="VUT46" s="5"/>
      <c r="VUU46" s="5"/>
      <c r="VUV46" s="5"/>
      <c r="VUW46" s="5"/>
      <c r="VUX46" s="5"/>
      <c r="VUY46" s="5"/>
      <c r="VUZ46" s="5"/>
      <c r="VVA46" s="5"/>
      <c r="VVB46" s="5"/>
      <c r="VVC46" s="5"/>
      <c r="VVD46" s="5"/>
      <c r="VVE46" s="5"/>
      <c r="VVF46" s="5"/>
      <c r="VVG46" s="5"/>
      <c r="VVH46" s="5"/>
      <c r="VVI46" s="5"/>
      <c r="VVJ46" s="5"/>
      <c r="VVK46" s="5"/>
      <c r="VVL46" s="5"/>
      <c r="VVM46" s="5"/>
      <c r="VVN46" s="5"/>
      <c r="VVO46" s="5"/>
      <c r="VVP46" s="5"/>
      <c r="VVQ46" s="5"/>
      <c r="VVR46" s="5"/>
      <c r="VVS46" s="5"/>
      <c r="VVT46" s="5"/>
      <c r="VVU46" s="5"/>
      <c r="VVV46" s="5"/>
      <c r="VVW46" s="5"/>
      <c r="VVX46" s="5"/>
      <c r="VVY46" s="5"/>
      <c r="VVZ46" s="5"/>
      <c r="VWA46" s="5"/>
      <c r="VWB46" s="5"/>
      <c r="VWC46" s="5"/>
      <c r="VWD46" s="5"/>
      <c r="VWE46" s="5"/>
      <c r="VWF46" s="5"/>
      <c r="VWG46" s="5"/>
      <c r="VWH46" s="5"/>
      <c r="VWI46" s="5"/>
      <c r="VWJ46" s="5"/>
      <c r="VWK46" s="5"/>
      <c r="VWL46" s="5"/>
      <c r="VWM46" s="5"/>
      <c r="VWN46" s="5"/>
      <c r="VWO46" s="5"/>
      <c r="VWP46" s="5"/>
      <c r="VWQ46" s="5"/>
      <c r="VWR46" s="5"/>
      <c r="VWS46" s="5"/>
      <c r="VWT46" s="5"/>
      <c r="VWU46" s="5"/>
      <c r="VWV46" s="5"/>
      <c r="VWW46" s="5"/>
      <c r="VWX46" s="5"/>
      <c r="VWY46" s="5"/>
      <c r="VWZ46" s="5"/>
      <c r="VXA46" s="5"/>
      <c r="VXB46" s="5"/>
      <c r="VXC46" s="5"/>
      <c r="VXD46" s="5"/>
      <c r="VXE46" s="5"/>
      <c r="VXF46" s="5"/>
      <c r="VXG46" s="5"/>
      <c r="VXH46" s="5"/>
      <c r="VXI46" s="5"/>
      <c r="VXJ46" s="5"/>
      <c r="VXK46" s="5"/>
      <c r="VXL46" s="5"/>
      <c r="VXM46" s="5"/>
      <c r="VXN46" s="5"/>
      <c r="VXO46" s="5"/>
      <c r="VXP46" s="5"/>
      <c r="VXQ46" s="5"/>
      <c r="VXR46" s="5"/>
      <c r="VXS46" s="5"/>
      <c r="VXT46" s="5"/>
      <c r="VXU46" s="5"/>
      <c r="VXV46" s="5"/>
      <c r="VXW46" s="5"/>
      <c r="VXX46" s="5"/>
      <c r="VXY46" s="5"/>
      <c r="VXZ46" s="5"/>
      <c r="VYA46" s="5"/>
      <c r="VYB46" s="5"/>
      <c r="VYC46" s="5"/>
      <c r="VYD46" s="5"/>
      <c r="VYE46" s="5"/>
      <c r="VYF46" s="5"/>
      <c r="VYG46" s="5"/>
      <c r="VYH46" s="5"/>
      <c r="VYI46" s="5"/>
      <c r="VYJ46" s="5"/>
      <c r="VYK46" s="5"/>
      <c r="VYL46" s="5"/>
      <c r="VYM46" s="5"/>
      <c r="VYN46" s="5"/>
      <c r="VYO46" s="5"/>
      <c r="VYP46" s="5"/>
      <c r="VYQ46" s="5"/>
      <c r="VYR46" s="5"/>
      <c r="VYS46" s="5"/>
      <c r="VYT46" s="5"/>
      <c r="VYU46" s="5"/>
      <c r="VYV46" s="5"/>
      <c r="VYW46" s="5"/>
      <c r="VYX46" s="5"/>
      <c r="VYY46" s="5"/>
      <c r="VYZ46" s="5"/>
      <c r="VZA46" s="5"/>
      <c r="VZB46" s="5"/>
      <c r="VZC46" s="5"/>
      <c r="VZD46" s="5"/>
      <c r="VZE46" s="5"/>
      <c r="VZF46" s="5"/>
      <c r="VZG46" s="5"/>
      <c r="VZH46" s="5"/>
      <c r="VZI46" s="5"/>
      <c r="VZJ46" s="5"/>
      <c r="VZK46" s="5"/>
      <c r="VZL46" s="5"/>
      <c r="VZM46" s="5"/>
      <c r="VZN46" s="5"/>
      <c r="VZO46" s="5"/>
      <c r="VZP46" s="5"/>
      <c r="VZQ46" s="5"/>
      <c r="VZR46" s="5"/>
      <c r="VZS46" s="5"/>
      <c r="VZT46" s="5"/>
      <c r="VZU46" s="5"/>
      <c r="VZV46" s="5"/>
      <c r="VZW46" s="5"/>
      <c r="VZX46" s="5"/>
      <c r="VZY46" s="5"/>
      <c r="VZZ46" s="5"/>
      <c r="WAA46" s="5"/>
      <c r="WAB46" s="5"/>
      <c r="WAC46" s="5"/>
      <c r="WAD46" s="5"/>
      <c r="WAE46" s="5"/>
      <c r="WAF46" s="5"/>
      <c r="WAG46" s="5"/>
      <c r="WAH46" s="5"/>
      <c r="WAI46" s="5"/>
      <c r="WAJ46" s="5"/>
      <c r="WAK46" s="5"/>
      <c r="WAL46" s="5"/>
      <c r="WAM46" s="5"/>
      <c r="WAN46" s="5"/>
      <c r="WAO46" s="5"/>
      <c r="WAP46" s="5"/>
      <c r="WAQ46" s="5"/>
      <c r="WAR46" s="5"/>
      <c r="WAS46" s="5"/>
      <c r="WAT46" s="5"/>
      <c r="WAU46" s="5"/>
      <c r="WAV46" s="5"/>
      <c r="WAW46" s="5"/>
      <c r="WAX46" s="5"/>
      <c r="WAY46" s="5"/>
      <c r="WAZ46" s="5"/>
      <c r="WBA46" s="5"/>
      <c r="WBB46" s="5"/>
      <c r="WBC46" s="5"/>
      <c r="WBD46" s="5"/>
      <c r="WBE46" s="5"/>
      <c r="WBF46" s="5"/>
      <c r="WBG46" s="5"/>
      <c r="WBH46" s="5"/>
      <c r="WBI46" s="5"/>
      <c r="WBJ46" s="5"/>
      <c r="WBK46" s="5"/>
      <c r="WBL46" s="5"/>
      <c r="WBM46" s="5"/>
      <c r="WBN46" s="5"/>
      <c r="WBO46" s="5"/>
      <c r="WBP46" s="5"/>
      <c r="WBQ46" s="5"/>
      <c r="WBR46" s="5"/>
      <c r="WBS46" s="5"/>
      <c r="WBT46" s="5"/>
      <c r="WBU46" s="5"/>
      <c r="WBV46" s="5"/>
      <c r="WBW46" s="5"/>
      <c r="WBX46" s="5"/>
      <c r="WBY46" s="5"/>
      <c r="WBZ46" s="5"/>
      <c r="WCA46" s="5"/>
      <c r="WCB46" s="5"/>
      <c r="WCC46" s="5"/>
      <c r="WCD46" s="5"/>
      <c r="WCE46" s="5"/>
      <c r="WCF46" s="5"/>
      <c r="WCG46" s="5"/>
      <c r="WCH46" s="5"/>
      <c r="WCI46" s="5"/>
      <c r="WCJ46" s="5"/>
      <c r="WCK46" s="5"/>
      <c r="WCL46" s="5"/>
      <c r="WCM46" s="5"/>
      <c r="WCN46" s="5"/>
      <c r="WCO46" s="5"/>
      <c r="WCP46" s="5"/>
      <c r="WCQ46" s="5"/>
      <c r="WCR46" s="5"/>
      <c r="WCS46" s="5"/>
      <c r="WCT46" s="5"/>
      <c r="WCU46" s="5"/>
      <c r="WCV46" s="5"/>
      <c r="WCW46" s="5"/>
      <c r="WCX46" s="5"/>
      <c r="WCY46" s="5"/>
      <c r="WCZ46" s="5"/>
      <c r="WDA46" s="5"/>
      <c r="WDB46" s="5"/>
      <c r="WDC46" s="5"/>
      <c r="WDD46" s="5"/>
      <c r="WDE46" s="5"/>
      <c r="WDF46" s="5"/>
      <c r="WDG46" s="5"/>
      <c r="WDH46" s="5"/>
      <c r="WDI46" s="5"/>
      <c r="WDJ46" s="5"/>
      <c r="WDK46" s="5"/>
      <c r="WDL46" s="5"/>
      <c r="WDM46" s="5"/>
      <c r="WDN46" s="5"/>
      <c r="WDO46" s="5"/>
      <c r="WDP46" s="5"/>
      <c r="WDQ46" s="5"/>
      <c r="WDR46" s="5"/>
      <c r="WDS46" s="5"/>
      <c r="WDT46" s="5"/>
      <c r="WDU46" s="5"/>
      <c r="WDV46" s="5"/>
      <c r="WDW46" s="5"/>
      <c r="WDX46" s="5"/>
      <c r="WDY46" s="5"/>
      <c r="WDZ46" s="5"/>
      <c r="WEA46" s="5"/>
      <c r="WEB46" s="5"/>
      <c r="WEC46" s="5"/>
      <c r="WED46" s="5"/>
      <c r="WEE46" s="5"/>
      <c r="WEF46" s="5"/>
      <c r="WEG46" s="5"/>
      <c r="WEH46" s="5"/>
      <c r="WEI46" s="5"/>
      <c r="WEJ46" s="5"/>
      <c r="WEK46" s="5"/>
      <c r="WEL46" s="5"/>
      <c r="WEM46" s="5"/>
      <c r="WEN46" s="5"/>
      <c r="WEO46" s="5"/>
      <c r="WEP46" s="5"/>
      <c r="WEQ46" s="5"/>
      <c r="WER46" s="5"/>
      <c r="WES46" s="5"/>
      <c r="WET46" s="5"/>
      <c r="WEU46" s="5"/>
      <c r="WEV46" s="5"/>
      <c r="WEW46" s="5"/>
      <c r="WEX46" s="5"/>
      <c r="WEY46" s="5"/>
      <c r="WEZ46" s="5"/>
      <c r="WFA46" s="5"/>
      <c r="WFB46" s="5"/>
      <c r="WFC46" s="5"/>
      <c r="WFD46" s="5"/>
      <c r="WFE46" s="5"/>
      <c r="WFF46" s="5"/>
      <c r="WFG46" s="5"/>
      <c r="WFH46" s="5"/>
      <c r="WFI46" s="5"/>
      <c r="WFJ46" s="5"/>
      <c r="WFK46" s="5"/>
      <c r="WFL46" s="5"/>
      <c r="WFM46" s="5"/>
      <c r="WFN46" s="5"/>
      <c r="WFO46" s="5"/>
      <c r="WFP46" s="5"/>
      <c r="WFQ46" s="5"/>
      <c r="WFR46" s="5"/>
      <c r="WFS46" s="5"/>
      <c r="WFT46" s="5"/>
      <c r="WFU46" s="5"/>
      <c r="WFV46" s="5"/>
      <c r="WFW46" s="5"/>
      <c r="WFX46" s="5"/>
      <c r="WFY46" s="5"/>
      <c r="WFZ46" s="5"/>
      <c r="WGA46" s="5"/>
      <c r="WGB46" s="5"/>
      <c r="WGC46" s="5"/>
      <c r="WGD46" s="5"/>
      <c r="WGE46" s="5"/>
      <c r="WGF46" s="5"/>
      <c r="WGG46" s="5"/>
      <c r="WGH46" s="5"/>
      <c r="WGI46" s="5"/>
      <c r="WGJ46" s="5"/>
      <c r="WGK46" s="5"/>
      <c r="WGL46" s="5"/>
      <c r="WGM46" s="5"/>
      <c r="WGN46" s="5"/>
      <c r="WGO46" s="5"/>
      <c r="WGP46" s="5"/>
      <c r="WGQ46" s="5"/>
      <c r="WGR46" s="5"/>
      <c r="WGS46" s="5"/>
      <c r="WGT46" s="5"/>
      <c r="WGU46" s="5"/>
      <c r="WGV46" s="5"/>
      <c r="WGW46" s="5"/>
      <c r="WGX46" s="5"/>
      <c r="WGY46" s="5"/>
      <c r="WGZ46" s="5"/>
      <c r="WHA46" s="5"/>
      <c r="WHB46" s="5"/>
      <c r="WHC46" s="5"/>
      <c r="WHD46" s="5"/>
      <c r="WHE46" s="5"/>
      <c r="WHF46" s="5"/>
      <c r="WHG46" s="5"/>
      <c r="WHH46" s="5"/>
      <c r="WHI46" s="5"/>
      <c r="WHJ46" s="5"/>
      <c r="WHK46" s="5"/>
      <c r="WHL46" s="5"/>
      <c r="WHM46" s="5"/>
      <c r="WHN46" s="5"/>
      <c r="WHO46" s="5"/>
      <c r="WHP46" s="5"/>
      <c r="WHQ46" s="5"/>
      <c r="WHR46" s="5"/>
      <c r="WHS46" s="5"/>
      <c r="WHT46" s="5"/>
      <c r="WHU46" s="5"/>
      <c r="WHV46" s="5"/>
      <c r="WHW46" s="5"/>
      <c r="WHX46" s="5"/>
      <c r="WHY46" s="5"/>
      <c r="WHZ46" s="5"/>
      <c r="WIA46" s="5"/>
      <c r="WIB46" s="5"/>
      <c r="WIC46" s="5"/>
      <c r="WID46" s="5"/>
      <c r="WIE46" s="5"/>
      <c r="WIF46" s="5"/>
      <c r="WIG46" s="5"/>
      <c r="WIH46" s="5"/>
      <c r="WII46" s="5"/>
      <c r="WIJ46" s="5"/>
      <c r="WIK46" s="5"/>
      <c r="WIL46" s="5"/>
      <c r="WIM46" s="5"/>
      <c r="WIN46" s="5"/>
      <c r="WIO46" s="5"/>
      <c r="WIP46" s="5"/>
      <c r="WIQ46" s="5"/>
      <c r="WIR46" s="5"/>
      <c r="WIS46" s="5"/>
      <c r="WIT46" s="5"/>
      <c r="WIU46" s="5"/>
      <c r="WIV46" s="5"/>
      <c r="WIW46" s="5"/>
      <c r="WIX46" s="5"/>
      <c r="WIY46" s="5"/>
      <c r="WIZ46" s="5"/>
      <c r="WJA46" s="5"/>
      <c r="WJB46" s="5"/>
      <c r="WJC46" s="5"/>
      <c r="WJD46" s="5"/>
      <c r="WJE46" s="5"/>
      <c r="WJF46" s="5"/>
      <c r="WJG46" s="5"/>
      <c r="WJH46" s="5"/>
      <c r="WJI46" s="5"/>
      <c r="WJJ46" s="5"/>
      <c r="WJK46" s="5"/>
      <c r="WJL46" s="5"/>
      <c r="WJM46" s="5"/>
      <c r="WJN46" s="5"/>
      <c r="WJO46" s="5"/>
      <c r="WJP46" s="5"/>
      <c r="WJQ46" s="5"/>
      <c r="WJR46" s="5"/>
      <c r="WJS46" s="5"/>
      <c r="WJT46" s="5"/>
      <c r="WJU46" s="5"/>
      <c r="WJV46" s="5"/>
      <c r="WJW46" s="5"/>
      <c r="WJX46" s="5"/>
      <c r="WJY46" s="5"/>
      <c r="WJZ46" s="5"/>
      <c r="WKA46" s="5"/>
      <c r="WKB46" s="5"/>
      <c r="WKC46" s="5"/>
      <c r="WKD46" s="5"/>
      <c r="WKE46" s="5"/>
      <c r="WKF46" s="5"/>
      <c r="WKG46" s="5"/>
      <c r="WKH46" s="5"/>
      <c r="WKI46" s="5"/>
      <c r="WKJ46" s="5"/>
      <c r="WKK46" s="5"/>
      <c r="WKL46" s="5"/>
      <c r="WKM46" s="5"/>
      <c r="WKN46" s="5"/>
      <c r="WKO46" s="5"/>
      <c r="WKP46" s="5"/>
      <c r="WKQ46" s="5"/>
      <c r="WKR46" s="5"/>
      <c r="WKS46" s="5"/>
      <c r="WKT46" s="5"/>
      <c r="WKU46" s="5"/>
      <c r="WKV46" s="5"/>
      <c r="WKW46" s="5"/>
      <c r="WKX46" s="5"/>
      <c r="WKY46" s="5"/>
      <c r="WKZ46" s="5"/>
      <c r="WLA46" s="5"/>
      <c r="WLB46" s="5"/>
      <c r="WLC46" s="5"/>
      <c r="WLD46" s="5"/>
      <c r="WLE46" s="5"/>
      <c r="WLF46" s="5"/>
      <c r="WLG46" s="5"/>
      <c r="WLH46" s="5"/>
      <c r="WLI46" s="5"/>
      <c r="WLJ46" s="5"/>
      <c r="WLK46" s="5"/>
      <c r="WLL46" s="5"/>
      <c r="WLM46" s="5"/>
      <c r="WLN46" s="5"/>
      <c r="WLO46" s="5"/>
      <c r="WLP46" s="5"/>
      <c r="WLQ46" s="5"/>
      <c r="WLR46" s="5"/>
      <c r="WLS46" s="5"/>
      <c r="WLT46" s="5"/>
      <c r="WLU46" s="5"/>
      <c r="WLV46" s="5"/>
      <c r="WLW46" s="5"/>
      <c r="WLX46" s="5"/>
      <c r="WLY46" s="5"/>
      <c r="WLZ46" s="5"/>
      <c r="WMA46" s="5"/>
      <c r="WMB46" s="5"/>
      <c r="WMC46" s="5"/>
      <c r="WMD46" s="5"/>
      <c r="WME46" s="5"/>
      <c r="WMF46" s="5"/>
      <c r="WMG46" s="5"/>
      <c r="WMH46" s="5"/>
      <c r="WMI46" s="5"/>
      <c r="WMJ46" s="5"/>
      <c r="WMK46" s="5"/>
      <c r="WML46" s="5"/>
      <c r="WMM46" s="5"/>
      <c r="WMN46" s="5"/>
      <c r="WMO46" s="5"/>
      <c r="WMP46" s="5"/>
      <c r="WMQ46" s="5"/>
      <c r="WMR46" s="5"/>
      <c r="WMS46" s="5"/>
      <c r="WMT46" s="5"/>
      <c r="WMU46" s="5"/>
      <c r="WMV46" s="5"/>
      <c r="WMW46" s="5"/>
      <c r="WMX46" s="5"/>
      <c r="WMY46" s="5"/>
      <c r="WMZ46" s="5"/>
      <c r="WNA46" s="5"/>
      <c r="WNB46" s="5"/>
      <c r="WNC46" s="5"/>
      <c r="WND46" s="5"/>
      <c r="WNE46" s="5"/>
      <c r="WNF46" s="5"/>
      <c r="WNG46" s="5"/>
      <c r="WNH46" s="5"/>
      <c r="WNI46" s="5"/>
      <c r="WNJ46" s="5"/>
      <c r="WNK46" s="5"/>
      <c r="WNL46" s="5"/>
      <c r="WNM46" s="5"/>
      <c r="WNN46" s="5"/>
      <c r="WNO46" s="5"/>
      <c r="WNP46" s="5"/>
      <c r="WNQ46" s="5"/>
      <c r="WNR46" s="5"/>
      <c r="WNS46" s="5"/>
      <c r="WNT46" s="5"/>
      <c r="WNU46" s="5"/>
      <c r="WNV46" s="5"/>
      <c r="WNW46" s="5"/>
      <c r="WNX46" s="5"/>
      <c r="WNY46" s="5"/>
      <c r="WNZ46" s="5"/>
      <c r="WOA46" s="5"/>
      <c r="WOB46" s="5"/>
      <c r="WOC46" s="5"/>
      <c r="WOD46" s="5"/>
      <c r="WOE46" s="5"/>
      <c r="WOF46" s="5"/>
      <c r="WOG46" s="5"/>
      <c r="WOH46" s="5"/>
      <c r="WOI46" s="5"/>
      <c r="WOJ46" s="5"/>
      <c r="WOK46" s="5"/>
      <c r="WOL46" s="5"/>
      <c r="WOM46" s="5"/>
      <c r="WON46" s="5"/>
      <c r="WOO46" s="5"/>
      <c r="WOP46" s="5"/>
      <c r="WOQ46" s="5"/>
      <c r="WOR46" s="5"/>
      <c r="WOS46" s="5"/>
      <c r="WOT46" s="5"/>
      <c r="WOU46" s="5"/>
      <c r="WOV46" s="5"/>
      <c r="WOW46" s="5"/>
      <c r="WOX46" s="5"/>
      <c r="WOY46" s="5"/>
      <c r="WOZ46" s="5"/>
      <c r="WPA46" s="5"/>
      <c r="WPB46" s="5"/>
      <c r="WPC46" s="5"/>
      <c r="WPD46" s="5"/>
      <c r="WPE46" s="5"/>
      <c r="WPF46" s="5"/>
      <c r="WPG46" s="5"/>
      <c r="WPH46" s="5"/>
      <c r="WPI46" s="5"/>
      <c r="WPJ46" s="5"/>
      <c r="WPK46" s="5"/>
      <c r="WPL46" s="5"/>
      <c r="WPM46" s="5"/>
      <c r="WPN46" s="5"/>
      <c r="WPO46" s="5"/>
      <c r="WPP46" s="5"/>
      <c r="WPQ46" s="5"/>
      <c r="WPR46" s="5"/>
      <c r="WPS46" s="5"/>
      <c r="WPT46" s="5"/>
      <c r="WPU46" s="5"/>
      <c r="WPV46" s="5"/>
      <c r="WPW46" s="5"/>
      <c r="WPX46" s="5"/>
      <c r="WPY46" s="5"/>
      <c r="WPZ46" s="5"/>
      <c r="WQA46" s="5"/>
      <c r="WQB46" s="5"/>
      <c r="WQC46" s="5"/>
      <c r="WQD46" s="5"/>
      <c r="WQE46" s="5"/>
      <c r="WQF46" s="5"/>
      <c r="WQG46" s="5"/>
      <c r="WQH46" s="5"/>
      <c r="WQI46" s="5"/>
      <c r="WQJ46" s="5"/>
      <c r="WQK46" s="5"/>
      <c r="WQL46" s="5"/>
      <c r="WQM46" s="5"/>
      <c r="WQN46" s="5"/>
      <c r="WQO46" s="5"/>
      <c r="WQP46" s="5"/>
      <c r="WQQ46" s="5"/>
      <c r="WQR46" s="5"/>
      <c r="WQS46" s="5"/>
      <c r="WQT46" s="5"/>
      <c r="WQU46" s="5"/>
      <c r="WQV46" s="5"/>
      <c r="WQW46" s="5"/>
      <c r="WQX46" s="5"/>
      <c r="WQY46" s="5"/>
      <c r="WQZ46" s="5"/>
      <c r="WRA46" s="5"/>
      <c r="WRB46" s="5"/>
      <c r="WRC46" s="5"/>
      <c r="WRD46" s="5"/>
      <c r="WRE46" s="5"/>
      <c r="WRF46" s="5"/>
      <c r="WRG46" s="5"/>
      <c r="WRH46" s="5"/>
      <c r="WRI46" s="5"/>
      <c r="WRJ46" s="5"/>
      <c r="WRK46" s="5"/>
      <c r="WRL46" s="5"/>
      <c r="WRM46" s="5"/>
      <c r="WRN46" s="5"/>
      <c r="WRO46" s="5"/>
      <c r="WRP46" s="5"/>
      <c r="WRQ46" s="5"/>
      <c r="WRR46" s="5"/>
      <c r="WRS46" s="5"/>
      <c r="WRT46" s="5"/>
      <c r="WRU46" s="5"/>
      <c r="WRV46" s="5"/>
      <c r="WRW46" s="5"/>
      <c r="WRX46" s="5"/>
      <c r="WRY46" s="5"/>
      <c r="WRZ46" s="5"/>
      <c r="WSA46" s="5"/>
      <c r="WSB46" s="5"/>
      <c r="WSC46" s="5"/>
      <c r="WSD46" s="5"/>
      <c r="WSE46" s="5"/>
      <c r="WSF46" s="5"/>
      <c r="WSG46" s="5"/>
      <c r="WSH46" s="5"/>
      <c r="WSI46" s="5"/>
      <c r="WSJ46" s="5"/>
      <c r="WSK46" s="5"/>
      <c r="WSL46" s="5"/>
      <c r="WSM46" s="5"/>
      <c r="WSN46" s="5"/>
      <c r="WSO46" s="5"/>
      <c r="WSP46" s="5"/>
      <c r="WSQ46" s="5"/>
      <c r="WSR46" s="5"/>
      <c r="WSS46" s="5"/>
      <c r="WST46" s="5"/>
      <c r="WSU46" s="5"/>
      <c r="WSV46" s="5"/>
      <c r="WSW46" s="5"/>
      <c r="WSX46" s="5"/>
      <c r="WSY46" s="5"/>
      <c r="WSZ46" s="5"/>
      <c r="WTA46" s="5"/>
      <c r="WTB46" s="5"/>
      <c r="WTC46" s="5"/>
      <c r="WTD46" s="5"/>
      <c r="WTE46" s="5"/>
      <c r="WTF46" s="5"/>
      <c r="WTG46" s="5"/>
      <c r="WTH46" s="5"/>
      <c r="WTI46" s="5"/>
      <c r="WTJ46" s="5"/>
      <c r="WTK46" s="5"/>
      <c r="WTL46" s="5"/>
      <c r="WTM46" s="5"/>
      <c r="WTN46" s="5"/>
      <c r="WTO46" s="5"/>
      <c r="WTP46" s="5"/>
      <c r="WTQ46" s="5"/>
      <c r="WTR46" s="5"/>
      <c r="WTS46" s="5"/>
      <c r="WTT46" s="5"/>
      <c r="WTU46" s="5"/>
      <c r="WTV46" s="5"/>
      <c r="WTW46" s="5"/>
      <c r="WTX46" s="5"/>
      <c r="WTY46" s="5"/>
      <c r="WTZ46" s="5"/>
      <c r="WUA46" s="5"/>
      <c r="WUB46" s="5"/>
      <c r="WUC46" s="5"/>
      <c r="WUD46" s="5"/>
      <c r="WUE46" s="5"/>
      <c r="WUF46" s="5"/>
      <c r="WUG46" s="5"/>
      <c r="WUH46" s="5"/>
      <c r="WUI46" s="5"/>
      <c r="WUJ46" s="5"/>
      <c r="WUK46" s="5"/>
      <c r="WUL46" s="5"/>
      <c r="WUM46" s="5"/>
      <c r="WUN46" s="5"/>
      <c r="WUO46" s="5"/>
      <c r="WUP46" s="5"/>
      <c r="WUQ46" s="5"/>
      <c r="WUR46" s="5"/>
      <c r="WUS46" s="5"/>
      <c r="WUT46" s="5"/>
      <c r="WUU46" s="5"/>
      <c r="WUV46" s="5"/>
      <c r="WUW46" s="5"/>
      <c r="WUX46" s="5"/>
      <c r="WUY46" s="5"/>
      <c r="WUZ46" s="5"/>
      <c r="WVA46" s="5"/>
      <c r="WVB46" s="5"/>
      <c r="WVC46" s="5"/>
      <c r="WVD46" s="5"/>
      <c r="WVE46" s="5"/>
      <c r="WVF46" s="5"/>
      <c r="WVG46" s="5"/>
      <c r="WVH46" s="5"/>
      <c r="WVI46" s="5"/>
      <c r="WVJ46" s="5"/>
      <c r="WVK46" s="5"/>
      <c r="WVL46" s="5"/>
      <c r="WVM46" s="5"/>
      <c r="WVN46" s="5"/>
      <c r="WVO46" s="5"/>
      <c r="WVP46" s="5"/>
      <c r="WVQ46" s="5"/>
      <c r="WVR46" s="5"/>
      <c r="WVS46" s="5"/>
      <c r="WVT46" s="5"/>
      <c r="WVU46" s="5"/>
      <c r="WVV46" s="5"/>
      <c r="WVW46" s="5"/>
      <c r="WVX46" s="5"/>
      <c r="WVY46" s="5"/>
      <c r="WVZ46" s="5"/>
      <c r="WWA46" s="5"/>
      <c r="WWB46" s="5"/>
      <c r="WWC46" s="5"/>
      <c r="WWD46" s="5"/>
      <c r="WWE46" s="5"/>
      <c r="WWF46" s="5"/>
      <c r="WWG46" s="5"/>
      <c r="WWH46" s="5"/>
      <c r="WWI46" s="5"/>
      <c r="WWJ46" s="5"/>
      <c r="WWK46" s="5"/>
      <c r="WWL46" s="5"/>
      <c r="WWM46" s="5"/>
      <c r="WWN46" s="5"/>
      <c r="WWO46" s="5"/>
      <c r="WWP46" s="5"/>
      <c r="WWQ46" s="5"/>
      <c r="WWR46" s="5"/>
      <c r="WWS46" s="5"/>
      <c r="WWT46" s="5"/>
      <c r="WWU46" s="5"/>
      <c r="WWV46" s="5"/>
      <c r="WWW46" s="5"/>
      <c r="WWX46" s="5"/>
      <c r="WWY46" s="5"/>
      <c r="WWZ46" s="5"/>
      <c r="WXA46" s="5"/>
      <c r="WXB46" s="5"/>
      <c r="WXC46" s="5"/>
      <c r="WXD46" s="5"/>
      <c r="WXE46" s="5"/>
      <c r="WXF46" s="5"/>
      <c r="WXG46" s="5"/>
      <c r="WXH46" s="5"/>
      <c r="WXI46" s="5"/>
      <c r="WXJ46" s="5"/>
      <c r="WXK46" s="5"/>
      <c r="WXL46" s="5"/>
      <c r="WXM46" s="5"/>
      <c r="WXN46" s="5"/>
      <c r="WXO46" s="5"/>
      <c r="WXP46" s="5"/>
      <c r="WXQ46" s="5"/>
      <c r="WXR46" s="5"/>
      <c r="WXS46" s="5"/>
      <c r="WXT46" s="5"/>
      <c r="WXU46" s="5"/>
      <c r="WXV46" s="5"/>
      <c r="WXW46" s="5"/>
      <c r="WXX46" s="5"/>
      <c r="WXY46" s="5"/>
      <c r="WXZ46" s="5"/>
      <c r="WYA46" s="5"/>
      <c r="WYB46" s="5"/>
      <c r="WYC46" s="5"/>
      <c r="WYD46" s="5"/>
      <c r="WYE46" s="5"/>
      <c r="WYF46" s="5"/>
      <c r="WYG46" s="5"/>
      <c r="WYH46" s="5"/>
      <c r="WYI46" s="5"/>
      <c r="WYJ46" s="5"/>
      <c r="WYK46" s="5"/>
      <c r="WYL46" s="5"/>
      <c r="WYM46" s="5"/>
      <c r="WYN46" s="5"/>
      <c r="WYO46" s="5"/>
      <c r="WYP46" s="5"/>
      <c r="WYQ46" s="5"/>
      <c r="WYR46" s="5"/>
      <c r="WYS46" s="5"/>
      <c r="WYT46" s="5"/>
      <c r="WYU46" s="5"/>
      <c r="WYV46" s="5"/>
      <c r="WYW46" s="5"/>
      <c r="WYX46" s="5"/>
      <c r="WYY46" s="5"/>
      <c r="WYZ46" s="5"/>
      <c r="WZA46" s="5"/>
      <c r="WZB46" s="5"/>
      <c r="WZC46" s="5"/>
      <c r="WZD46" s="5"/>
      <c r="WZE46" s="5"/>
      <c r="WZF46" s="5"/>
      <c r="WZG46" s="5"/>
      <c r="WZH46" s="5"/>
      <c r="WZI46" s="5"/>
      <c r="WZJ46" s="5"/>
      <c r="WZK46" s="5"/>
      <c r="WZL46" s="5"/>
      <c r="WZM46" s="5"/>
      <c r="WZN46" s="5"/>
      <c r="WZO46" s="5"/>
      <c r="WZP46" s="5"/>
      <c r="WZQ46" s="5"/>
      <c r="WZR46" s="5"/>
      <c r="WZS46" s="5"/>
      <c r="WZT46" s="5"/>
      <c r="WZU46" s="5"/>
      <c r="WZV46" s="5"/>
      <c r="WZW46" s="5"/>
      <c r="WZX46" s="5"/>
      <c r="WZY46" s="5"/>
      <c r="WZZ46" s="5"/>
      <c r="XAA46" s="5"/>
      <c r="XAB46" s="5"/>
      <c r="XAC46" s="5"/>
      <c r="XAD46" s="5"/>
      <c r="XAE46" s="5"/>
      <c r="XAF46" s="5"/>
      <c r="XAG46" s="5"/>
      <c r="XAH46" s="5"/>
      <c r="XAI46" s="5"/>
      <c r="XAJ46" s="5"/>
      <c r="XAK46" s="5"/>
      <c r="XAL46" s="5"/>
      <c r="XAM46" s="5"/>
      <c r="XAN46" s="5"/>
      <c r="XAO46" s="5"/>
      <c r="XAP46" s="5"/>
      <c r="XAQ46" s="5"/>
      <c r="XAR46" s="5"/>
      <c r="XAS46" s="5"/>
      <c r="XAT46" s="5"/>
      <c r="XAU46" s="5"/>
      <c r="XAV46" s="5"/>
      <c r="XAW46" s="5"/>
      <c r="XAX46" s="5"/>
      <c r="XAY46" s="5"/>
      <c r="XAZ46" s="5"/>
      <c r="XBA46" s="5"/>
      <c r="XBB46" s="5"/>
      <c r="XBC46" s="5"/>
      <c r="XBD46" s="5"/>
      <c r="XBE46" s="5"/>
      <c r="XBF46" s="5"/>
      <c r="XBG46" s="5"/>
      <c r="XBH46" s="5"/>
      <c r="XBI46" s="5"/>
      <c r="XBJ46" s="5"/>
      <c r="XBK46" s="5"/>
      <c r="XBL46" s="5"/>
      <c r="XBM46" s="5"/>
      <c r="XBN46" s="5"/>
      <c r="XBO46" s="5"/>
      <c r="XBP46" s="5"/>
      <c r="XBQ46" s="5"/>
      <c r="XBR46" s="5"/>
      <c r="XBS46" s="5"/>
      <c r="XBT46" s="5"/>
      <c r="XBU46" s="5"/>
      <c r="XBV46" s="5"/>
      <c r="XBW46" s="5"/>
      <c r="XBX46" s="5"/>
      <c r="XBY46" s="5"/>
      <c r="XBZ46" s="5"/>
      <c r="XCA46" s="5"/>
      <c r="XCB46" s="5"/>
      <c r="XCC46" s="5"/>
      <c r="XCD46" s="5"/>
      <c r="XCE46" s="5"/>
      <c r="XCF46" s="5"/>
      <c r="XCG46" s="5"/>
      <c r="XCH46" s="5"/>
      <c r="XCI46" s="5"/>
      <c r="XCJ46" s="5"/>
      <c r="XCK46" s="5"/>
      <c r="XCL46" s="5"/>
      <c r="XCM46" s="5"/>
      <c r="XCN46" s="5"/>
      <c r="XCO46" s="5"/>
      <c r="XCP46" s="5"/>
      <c r="XCQ46" s="5"/>
      <c r="XCR46" s="5"/>
      <c r="XCS46" s="5"/>
      <c r="XCT46" s="5"/>
      <c r="XCU46" s="5"/>
      <c r="XCV46" s="5"/>
      <c r="XCW46" s="5"/>
      <c r="XCX46" s="5"/>
      <c r="XCY46" s="5"/>
      <c r="XCZ46" s="5"/>
      <c r="XDA46" s="5"/>
      <c r="XDB46" s="5"/>
      <c r="XDC46" s="5"/>
      <c r="XDD46" s="5"/>
      <c r="XDE46" s="5"/>
      <c r="XDF46" s="5"/>
      <c r="XDG46" s="5"/>
      <c r="XDH46" s="5"/>
      <c r="XDI46" s="5"/>
      <c r="XDJ46" s="5"/>
      <c r="XDK46" s="5"/>
      <c r="XDL46" s="5"/>
      <c r="XDM46" s="5"/>
      <c r="XDN46" s="5"/>
      <c r="XDO46" s="5"/>
      <c r="XDP46" s="5"/>
      <c r="XDQ46" s="5"/>
      <c r="XDR46" s="5"/>
      <c r="XDS46" s="5"/>
      <c r="XDT46" s="5"/>
      <c r="XDU46" s="5"/>
      <c r="XDV46" s="5"/>
      <c r="XDW46" s="5"/>
      <c r="XDX46" s="5"/>
      <c r="XDY46" s="5"/>
      <c r="XDZ46" s="5"/>
      <c r="XEA46" s="5"/>
      <c r="XEB46" s="5"/>
      <c r="XEC46" s="5"/>
      <c r="XED46" s="5"/>
      <c r="XEE46" s="5"/>
      <c r="XEF46" s="5"/>
      <c r="XEG46" s="5"/>
      <c r="XEH46" s="5"/>
      <c r="XEI46" s="5"/>
      <c r="XEJ46" s="5"/>
      <c r="XEK46" s="5"/>
      <c r="XEL46" s="5"/>
      <c r="XEM46" s="5"/>
      <c r="XEN46" s="5"/>
    </row>
    <row r="47" spans="1:16368" s="107" customFormat="1" x14ac:dyDescent="0.2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</row>
    <row r="48" spans="1:16368" s="107" customFormat="1" x14ac:dyDescent="0.25">
      <c r="A48" s="42"/>
      <c r="B48" s="42" t="s">
        <v>133</v>
      </c>
      <c r="C48" s="43"/>
      <c r="D48" s="18"/>
      <c r="E48" s="18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</row>
    <row r="49" spans="1:39" s="107" customFormat="1" x14ac:dyDescent="0.25">
      <c r="A49" s="42"/>
      <c r="B49" s="42"/>
      <c r="C49" s="43"/>
      <c r="D49" s="18"/>
      <c r="E49" s="18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</row>
    <row r="50" spans="1:39" s="107" customFormat="1" x14ac:dyDescent="0.25">
      <c r="A50" s="42"/>
      <c r="B50" s="42"/>
      <c r="C50" s="43" t="s">
        <v>346</v>
      </c>
      <c r="D50" s="18"/>
      <c r="E50" s="18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</row>
    <row r="51" spans="1:39" s="19" customFormat="1" x14ac:dyDescent="0.25">
      <c r="A51" s="56"/>
      <c r="B51" s="56"/>
      <c r="C51" s="57"/>
      <c r="E51" s="19" t="str">
        <f>corridorSafetyCosts!E$128</f>
        <v>Discounted Crash Cost Reductions</v>
      </c>
      <c r="F51" s="19">
        <f>corridorSafetyCosts!F$128</f>
        <v>0</v>
      </c>
      <c r="G51" s="19" t="str">
        <f>corridorSafetyCosts!G$128</f>
        <v>$</v>
      </c>
      <c r="H51" s="19">
        <f>corridorSafetyCosts!H$128</f>
        <v>9178984.4096126743</v>
      </c>
      <c r="I51" s="19">
        <f>corridorSafetyCosts!I$128</f>
        <v>0</v>
      </c>
      <c r="J51" s="19">
        <f>corridorSafetyCosts!J$128</f>
        <v>0</v>
      </c>
      <c r="K51" s="19">
        <f>corridorSafetyCosts!K$128</f>
        <v>0</v>
      </c>
      <c r="L51" s="19">
        <f>corridorSafetyCosts!L$128</f>
        <v>0</v>
      </c>
      <c r="M51" s="19">
        <f>corridorSafetyCosts!M$128</f>
        <v>0</v>
      </c>
      <c r="N51" s="19">
        <f>corridorSafetyCosts!N$128</f>
        <v>0</v>
      </c>
      <c r="O51" s="19">
        <f>corridorSafetyCosts!O$128</f>
        <v>0</v>
      </c>
      <c r="P51" s="19">
        <f>corridorSafetyCosts!P$128</f>
        <v>0</v>
      </c>
      <c r="Q51" s="19">
        <f>corridorSafetyCosts!Q$128</f>
        <v>0</v>
      </c>
      <c r="R51" s="19">
        <f>corridorSafetyCosts!R$128</f>
        <v>804197.65895370464</v>
      </c>
      <c r="S51" s="19">
        <f>corridorSafetyCosts!S$128</f>
        <v>752307.72237284167</v>
      </c>
      <c r="T51" s="19">
        <f>corridorSafetyCosts!T$128</f>
        <v>703763.67770028231</v>
      </c>
      <c r="U51" s="19">
        <f>corridorSafetyCosts!U$128</f>
        <v>658349.90481104678</v>
      </c>
      <c r="V51" s="19">
        <f>corridorSafetyCosts!V$128</f>
        <v>615864.6725306469</v>
      </c>
      <c r="W51" s="19">
        <f>corridorSafetyCosts!W$128</f>
        <v>576119.24425110291</v>
      </c>
      <c r="X51" s="19">
        <f>corridorSafetyCosts!X$128</f>
        <v>538937.04113695992</v>
      </c>
      <c r="Y51" s="19">
        <f>corridorSafetyCosts!Y$128</f>
        <v>504152.8592122792</v>
      </c>
      <c r="Z51" s="19">
        <f>corridorSafetyCosts!Z$128</f>
        <v>471612.13685857865</v>
      </c>
      <c r="AA51" s="19">
        <f>corridorSafetyCosts!AA$128</f>
        <v>441170.26947730023</v>
      </c>
      <c r="AB51" s="19">
        <f>corridorSafetyCosts!AB$128</f>
        <v>412691.96827954601</v>
      </c>
      <c r="AC51" s="19">
        <f>corridorSafetyCosts!AC$128</f>
        <v>386050.66036151728</v>
      </c>
      <c r="AD51" s="19">
        <f>corridorSafetyCosts!AD$128</f>
        <v>361127.92740714434</v>
      </c>
      <c r="AE51" s="19">
        <f>corridorSafetyCosts!AE$128</f>
        <v>337812.98053066473</v>
      </c>
      <c r="AF51" s="19">
        <f>corridorSafetyCosts!AF$128</f>
        <v>316002.16893212107</v>
      </c>
      <c r="AG51" s="19">
        <f>corridorSafetyCosts!AG$128</f>
        <v>295598.52018864144</v>
      </c>
      <c r="AH51" s="19">
        <f>corridorSafetyCosts!AH$128</f>
        <v>276511.31014459266</v>
      </c>
      <c r="AI51" s="19">
        <f>corridorSafetyCosts!AI$128</f>
        <v>258655.66049488689</v>
      </c>
      <c r="AJ51" s="19">
        <f>corridorSafetyCosts!AJ$128</f>
        <v>241952.16227845487</v>
      </c>
      <c r="AK51" s="19">
        <f>corridorSafetyCosts!AK$128</f>
        <v>226105.86369036057</v>
      </c>
      <c r="AL51" s="19">
        <f>corridorSafetyCosts!AL$128</f>
        <v>0</v>
      </c>
      <c r="AM51" s="19">
        <f>corridorSafetyCosts!AM$128</f>
        <v>0</v>
      </c>
    </row>
    <row r="52" spans="1:39" s="19" customFormat="1" x14ac:dyDescent="0.25">
      <c r="A52" s="56"/>
      <c r="B52" s="56"/>
      <c r="C52" s="57"/>
      <c r="E52" s="19" t="str">
        <f>corridorSafetyCosts!E$129</f>
        <v>NPV - Project Crash Cost Reduction - Crash Cost</v>
      </c>
      <c r="F52" s="19">
        <f>corridorSafetyCosts!F$129</f>
        <v>9178984.4096126743</v>
      </c>
      <c r="G52" s="19" t="str">
        <f>corridorSafetyCosts!G$129</f>
        <v>$</v>
      </c>
    </row>
    <row r="53" spans="1:39" s="18" customFormat="1" x14ac:dyDescent="0.25">
      <c r="A53" s="42"/>
      <c r="B53" s="42"/>
      <c r="C53" s="43"/>
    </row>
    <row r="54" spans="1:39" s="18" customFormat="1" x14ac:dyDescent="0.25">
      <c r="A54" s="42"/>
      <c r="B54" s="42" t="s">
        <v>264</v>
      </c>
      <c r="C54" s="43"/>
    </row>
    <row r="55" spans="1:39" s="18" customFormat="1" x14ac:dyDescent="0.25">
      <c r="A55" s="42"/>
      <c r="B55" s="42"/>
      <c r="C55" s="43"/>
    </row>
    <row r="56" spans="1:39" s="18" customFormat="1" x14ac:dyDescent="0.25">
      <c r="A56" s="42"/>
      <c r="B56" s="42"/>
      <c r="C56" s="43" t="s">
        <v>407</v>
      </c>
    </row>
    <row r="57" spans="1:39" s="19" customFormat="1" x14ac:dyDescent="0.25">
      <c r="A57" s="56"/>
      <c r="B57" s="56"/>
      <c r="C57" s="57"/>
      <c r="E57" s="19" t="str">
        <f>valueOfTime!E$68</f>
        <v>Discounted Total Value of Time Benefits</v>
      </c>
      <c r="F57" s="19">
        <f>valueOfTime!F$68</f>
        <v>0</v>
      </c>
      <c r="G57" s="19" t="str">
        <f>valueOfTime!G$68</f>
        <v>$</v>
      </c>
      <c r="H57" s="19">
        <f>valueOfTime!H$68</f>
        <v>72180883.234475151</v>
      </c>
      <c r="I57" s="19">
        <f>valueOfTime!I$68</f>
        <v>0</v>
      </c>
      <c r="J57" s="19">
        <f>valueOfTime!J$68</f>
        <v>0</v>
      </c>
      <c r="K57" s="19">
        <f>valueOfTime!K$68</f>
        <v>0</v>
      </c>
      <c r="L57" s="19">
        <f>valueOfTime!L$68</f>
        <v>0</v>
      </c>
      <c r="M57" s="19">
        <f>valueOfTime!M$68</f>
        <v>0</v>
      </c>
      <c r="N57" s="19">
        <f>valueOfTime!N$68</f>
        <v>0</v>
      </c>
      <c r="O57" s="19">
        <f>valueOfTime!O$68</f>
        <v>0</v>
      </c>
      <c r="P57" s="19">
        <f>valueOfTime!P$68</f>
        <v>0</v>
      </c>
      <c r="Q57" s="19">
        <f>valueOfTime!Q$68</f>
        <v>0</v>
      </c>
      <c r="R57" s="19">
        <f>valueOfTime!R$68</f>
        <v>2211876.8328720652</v>
      </c>
      <c r="S57" s="19">
        <f>valueOfTime!S$68</f>
        <v>2643913.7181597366</v>
      </c>
      <c r="T57" s="19">
        <f>valueOfTime!T$68</f>
        <v>3009458.4707728308</v>
      </c>
      <c r="U57" s="19">
        <f>valueOfTime!U$68</f>
        <v>3315395.7094889092</v>
      </c>
      <c r="V57" s="19">
        <f>valueOfTime!V$68</f>
        <v>3567991.5450966936</v>
      </c>
      <c r="W57" s="19">
        <f>valueOfTime!W$68</f>
        <v>3772945.1973338318</v>
      </c>
      <c r="X57" s="19">
        <f>valueOfTime!X$68</f>
        <v>3935436.4947384517</v>
      </c>
      <c r="Y57" s="19">
        <f>valueOfTime!Y$68</f>
        <v>4060169.5759060937</v>
      </c>
      <c r="Z57" s="19">
        <f>valueOfTime!Z$68</f>
        <v>4151413.0865432289</v>
      </c>
      <c r="AA57" s="19">
        <f>valueOfTime!AA$68</f>
        <v>4213037.1444019917</v>
      </c>
      <c r="AB57" s="19">
        <f>valueOfTime!AB$68</f>
        <v>4248547.3235356715</v>
      </c>
      <c r="AC57" s="19">
        <f>valueOfTime!AC$68</f>
        <v>4261115.8902093126</v>
      </c>
      <c r="AD57" s="19">
        <f>valueOfTime!AD$68</f>
        <v>4253610.5051207123</v>
      </c>
      <c r="AE57" s="19">
        <f>valueOfTime!AE$68</f>
        <v>4228620.5902294964</v>
      </c>
      <c r="AF57" s="19">
        <f>valueOfTime!AF$68</f>
        <v>4188481.5433581052</v>
      </c>
      <c r="AG57" s="19">
        <f>valueOfTime!AG$68</f>
        <v>4135296.9697284456</v>
      </c>
      <c r="AH57" s="19">
        <f>valueOfTime!AH$68</f>
        <v>4070959.0866476633</v>
      </c>
      <c r="AI57" s="19">
        <f>valueOfTime!AI$68</f>
        <v>3997167.4455786422</v>
      </c>
      <c r="AJ57" s="19">
        <f>valueOfTime!AJ$68</f>
        <v>3915446.1047532735</v>
      </c>
      <c r="AK57" s="19">
        <f>valueOfTime!AK$68</f>
        <v>3827159.375242793</v>
      </c>
      <c r="AL57" s="19">
        <f>valueOfTime!AL$68</f>
        <v>0</v>
      </c>
      <c r="AM57" s="19">
        <f>valueOfTime!AM$68</f>
        <v>0</v>
      </c>
    </row>
    <row r="58" spans="1:39" s="19" customFormat="1" x14ac:dyDescent="0.25">
      <c r="A58" s="56"/>
      <c r="B58" s="56"/>
      <c r="C58" s="57"/>
      <c r="E58" s="19" t="str">
        <f>valueOfTime!E$69</f>
        <v>NPV - Total Value of Time Benefits</v>
      </c>
      <c r="F58" s="19">
        <f>valueOfTime!F$69</f>
        <v>76008042.60971795</v>
      </c>
      <c r="G58" s="19" t="str">
        <f>valueOfTime!G$69</f>
        <v>$</v>
      </c>
    </row>
    <row r="59" spans="1:39" s="19" customFormat="1" x14ac:dyDescent="0.25">
      <c r="A59" s="56"/>
      <c r="B59" s="56"/>
      <c r="C59" s="57"/>
    </row>
    <row r="60" spans="1:39" s="19" customFormat="1" x14ac:dyDescent="0.25">
      <c r="A60" s="56"/>
      <c r="B60" s="56"/>
      <c r="C60" s="43" t="s">
        <v>408</v>
      </c>
    </row>
    <row r="61" spans="1:39" s="19" customFormat="1" x14ac:dyDescent="0.25">
      <c r="A61" s="56"/>
      <c r="B61" s="56"/>
      <c r="C61" s="57"/>
      <c r="E61" s="19" t="str">
        <f>valueOfTime!E$75</f>
        <v>Discounted Crash Cost Reductions</v>
      </c>
      <c r="F61" s="19">
        <f>valueOfTime!F$75</f>
        <v>0</v>
      </c>
      <c r="G61" s="19" t="str">
        <f>valueOfTime!G$75</f>
        <v>$</v>
      </c>
      <c r="H61" s="19">
        <f>valueOfTime!H$75</f>
        <v>477878.14198515582</v>
      </c>
      <c r="I61" s="19">
        <f>valueOfTime!I$75</f>
        <v>0</v>
      </c>
      <c r="J61" s="19">
        <f>valueOfTime!J$75</f>
        <v>0</v>
      </c>
      <c r="K61" s="19">
        <f>valueOfTime!K$75</f>
        <v>0</v>
      </c>
      <c r="L61" s="19">
        <f>valueOfTime!L$75</f>
        <v>0</v>
      </c>
      <c r="M61" s="19">
        <f>valueOfTime!M$75</f>
        <v>0</v>
      </c>
      <c r="N61" s="19">
        <f>valueOfTime!N$75</f>
        <v>0</v>
      </c>
      <c r="O61" s="19">
        <f>valueOfTime!O$75</f>
        <v>0</v>
      </c>
      <c r="P61" s="19">
        <f>valueOfTime!P$75</f>
        <v>0</v>
      </c>
      <c r="Q61" s="19">
        <f>valueOfTime!Q$75</f>
        <v>0</v>
      </c>
      <c r="R61" s="19">
        <f>valueOfTime!R$75</f>
        <v>35084.439355349095</v>
      </c>
      <c r="S61" s="19">
        <f>valueOfTime!S$75</f>
        <v>33719.780377395771</v>
      </c>
      <c r="T61" s="19">
        <f>valueOfTime!T$75</f>
        <v>32408.838618527392</v>
      </c>
      <c r="U61" s="19">
        <f>valueOfTime!U$75</f>
        <v>31149.45619060691</v>
      </c>
      <c r="V61" s="19">
        <f>valueOfTime!V$75</f>
        <v>29939.564527916809</v>
      </c>
      <c r="W61" s="19">
        <f>valueOfTime!W$75</f>
        <v>28777.18054243852</v>
      </c>
      <c r="X61" s="19">
        <f>valueOfTime!X$75</f>
        <v>27660.402952279732</v>
      </c>
      <c r="Y61" s="19">
        <f>valueOfTime!Y$75</f>
        <v>26587.408775080388</v>
      </c>
      <c r="Z61" s="19">
        <f>valueOfTime!Z$75</f>
        <v>25556.449978629324</v>
      </c>
      <c r="AA61" s="19">
        <f>valueOfTime!AA$75</f>
        <v>24565.850281306819</v>
      </c>
      <c r="AB61" s="19">
        <f>valueOfTime!AB$75</f>
        <v>23614.002095329499</v>
      </c>
      <c r="AC61" s="19">
        <f>valueOfTime!AC$75</f>
        <v>22699.363606118692</v>
      </c>
      <c r="AD61" s="19">
        <f>valueOfTime!AD$75</f>
        <v>21820.45598143934</v>
      </c>
      <c r="AE61" s="19">
        <f>valueOfTime!AE$75</f>
        <v>20975.860704266837</v>
      </c>
      <c r="AF61" s="19">
        <f>valueOfTime!AF$75</f>
        <v>20164.217023633093</v>
      </c>
      <c r="AG61" s="19">
        <f>valueOfTime!AG$75</f>
        <v>19384.219517982499</v>
      </c>
      <c r="AH61" s="19">
        <f>valueOfTime!AH$75</f>
        <v>18634.615765833903</v>
      </c>
      <c r="AI61" s="19">
        <f>valueOfTime!AI$75</f>
        <v>17914.20411879626</v>
      </c>
      <c r="AJ61" s="19">
        <f>valueOfTime!AJ$75</f>
        <v>17221.831572224968</v>
      </c>
      <c r="AK61" s="19">
        <f>valueOfTime!AK$75</f>
        <v>16279.518004416199</v>
      </c>
      <c r="AL61" s="19">
        <f>valueOfTime!AL$75</f>
        <v>0</v>
      </c>
      <c r="AM61" s="19">
        <f>valueOfTime!AM$75</f>
        <v>0</v>
      </c>
    </row>
    <row r="62" spans="1:39" s="19" customFormat="1" x14ac:dyDescent="0.25">
      <c r="A62" s="56"/>
      <c r="B62" s="56"/>
      <c r="C62" s="57"/>
      <c r="E62" s="19" t="str">
        <f>valueOfTime!E$76</f>
        <v>NPV - Project Crash Cost Reduction - Value of Time</v>
      </c>
      <c r="F62" s="19">
        <f>valueOfTime!F$76</f>
        <v>494157.65998957201</v>
      </c>
      <c r="G62" s="19" t="str">
        <f>valueOfTime!G$76</f>
        <v>$</v>
      </c>
    </row>
    <row r="63" spans="1:39" s="18" customFormat="1" x14ac:dyDescent="0.25">
      <c r="A63" s="42"/>
      <c r="B63" s="42"/>
      <c r="C63" s="43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 s="18" customFormat="1" x14ac:dyDescent="0.25">
      <c r="A64" s="42"/>
      <c r="B64" s="42" t="s">
        <v>253</v>
      </c>
      <c r="C64" s="43"/>
    </row>
    <row r="65" spans="1:39" s="19" customFormat="1" x14ac:dyDescent="0.25">
      <c r="A65" s="56"/>
      <c r="B65" s="56"/>
      <c r="C65" s="57"/>
      <c r="E65" s="19" t="str">
        <f>emissions!E$88</f>
        <v>Discounted Emmision Benefits</v>
      </c>
      <c r="F65" s="19">
        <f>emissions!F$88</f>
        <v>0</v>
      </c>
      <c r="G65" s="19" t="str">
        <f>emissions!G$88</f>
        <v>$</v>
      </c>
      <c r="H65" s="19">
        <f>emissions!H$88</f>
        <v>253843.29608479695</v>
      </c>
      <c r="I65" s="19">
        <f>emissions!I$88</f>
        <v>0</v>
      </c>
      <c r="J65" s="19">
        <f>emissions!J$88</f>
        <v>0</v>
      </c>
      <c r="K65" s="19">
        <f>emissions!K$88</f>
        <v>0</v>
      </c>
      <c r="L65" s="19">
        <f>emissions!L$88</f>
        <v>0</v>
      </c>
      <c r="M65" s="19">
        <f>emissions!M$88</f>
        <v>0</v>
      </c>
      <c r="N65" s="19">
        <f>emissions!N$88</f>
        <v>0</v>
      </c>
      <c r="O65" s="19">
        <f>emissions!O$88</f>
        <v>0</v>
      </c>
      <c r="P65" s="19">
        <f>emissions!P$88</f>
        <v>0</v>
      </c>
      <c r="Q65" s="19">
        <f>emissions!Q$88</f>
        <v>0</v>
      </c>
      <c r="R65" s="19">
        <f>emissions!R$88</f>
        <v>7418.9301367745911</v>
      </c>
      <c r="S65" s="19">
        <f>emissions!S$88</f>
        <v>8857.4723628248576</v>
      </c>
      <c r="T65" s="19">
        <f>emissions!T$88</f>
        <v>10074.377740890239</v>
      </c>
      <c r="U65" s="19">
        <f>emissions!U$88</f>
        <v>11092.601724558073</v>
      </c>
      <c r="V65" s="19">
        <f>emissions!V$88</f>
        <v>11933.037149761372</v>
      </c>
      <c r="W65" s="19">
        <f>emissions!W$88</f>
        <v>12614.68638538389</v>
      </c>
      <c r="X65" s="19">
        <f>emissions!X$88</f>
        <v>13154.819751747817</v>
      </c>
      <c r="Y65" s="19">
        <f>emissions!Y$88</f>
        <v>13569.12126934064</v>
      </c>
      <c r="Z65" s="19">
        <f>emissions!Z$88</f>
        <v>13871.822719745007</v>
      </c>
      <c r="AA65" s="19">
        <f>emissions!AA$88</f>
        <v>14075.826926326383</v>
      </c>
      <c r="AB65" s="19">
        <f>emissions!AB$88</f>
        <v>14192.821093367209</v>
      </c>
      <c r="AC65" s="19">
        <f>emissions!AC$88</f>
        <v>15860.255916637467</v>
      </c>
      <c r="AD65" s="19">
        <f>emissions!AD$88</f>
        <v>15830.933822401559</v>
      </c>
      <c r="AE65" s="19">
        <f>emissions!AE$88</f>
        <v>15736.712661387972</v>
      </c>
      <c r="AF65" s="19">
        <f>emissions!AF$88</f>
        <v>15586.267486032108</v>
      </c>
      <c r="AG65" s="19">
        <f>emissions!AG$88</f>
        <v>15387.412109832596</v>
      </c>
      <c r="AH65" s="19">
        <f>emissions!AH$88</f>
        <v>15147.174932730901</v>
      </c>
      <c r="AI65" s="19">
        <f>emissions!AI$88</f>
        <v>14871.86851318843</v>
      </c>
      <c r="AJ65" s="19">
        <f>emissions!AJ$88</f>
        <v>14567.153381865832</v>
      </c>
      <c r="AK65" s="19">
        <f>emissions!AK$88</f>
        <v>14238.096553734878</v>
      </c>
      <c r="AL65" s="19">
        <f>emissions!AL$88</f>
        <v>0</v>
      </c>
      <c r="AM65" s="19">
        <f>emissions!AM$88</f>
        <v>0</v>
      </c>
    </row>
    <row r="66" spans="1:39" s="19" customFormat="1" x14ac:dyDescent="0.25">
      <c r="A66" s="56"/>
      <c r="B66" s="56"/>
      <c r="C66" s="57"/>
      <c r="E66" s="19" t="str">
        <f>emissions!E$89</f>
        <v>NPV - Total Value of Emission Benefits</v>
      </c>
      <c r="F66" s="19">
        <f>emissions!F$89</f>
        <v>268081.3926385318</v>
      </c>
      <c r="G66" s="19" t="str">
        <f>emissions!G$89</f>
        <v>$</v>
      </c>
    </row>
    <row r="67" spans="1:39" s="18" customFormat="1" x14ac:dyDescent="0.25">
      <c r="A67" s="42"/>
      <c r="B67" s="42"/>
      <c r="C67" s="43"/>
    </row>
    <row r="68" spans="1:39" s="18" customFormat="1" x14ac:dyDescent="0.25">
      <c r="A68" s="42"/>
      <c r="B68" s="42" t="s">
        <v>255</v>
      </c>
      <c r="C68" s="43"/>
    </row>
    <row r="69" spans="1:39" s="18" customFormat="1" x14ac:dyDescent="0.25">
      <c r="A69" s="42"/>
      <c r="B69" s="42"/>
      <c r="C69" s="43"/>
      <c r="E69" s="19" t="str">
        <f>operatingCost!E$45</f>
        <v>Discounted Operating Costs</v>
      </c>
      <c r="F69" s="19">
        <f>operatingCost!F$45</f>
        <v>0</v>
      </c>
      <c r="G69" s="19" t="str">
        <f>operatingCost!G$45</f>
        <v>$</v>
      </c>
      <c r="H69" s="19">
        <f>operatingCost!H$45</f>
        <v>8407097.7712835521</v>
      </c>
      <c r="I69" s="19">
        <f>operatingCost!I$45</f>
        <v>0</v>
      </c>
      <c r="J69" s="19">
        <f>operatingCost!J$45</f>
        <v>0</v>
      </c>
      <c r="K69" s="19">
        <f>operatingCost!K$45</f>
        <v>0</v>
      </c>
      <c r="L69" s="19">
        <f>operatingCost!L$45</f>
        <v>0</v>
      </c>
      <c r="M69" s="19">
        <f>operatingCost!M$45</f>
        <v>0</v>
      </c>
      <c r="N69" s="19">
        <f>operatingCost!N$45</f>
        <v>0</v>
      </c>
      <c r="O69" s="19">
        <f>operatingCost!O$45</f>
        <v>0</v>
      </c>
      <c r="P69" s="19">
        <f>operatingCost!P$45</f>
        <v>0</v>
      </c>
      <c r="Q69" s="19">
        <f>operatingCost!Q$45</f>
        <v>0</v>
      </c>
      <c r="R69" s="19">
        <f>operatingCost!R$45</f>
        <v>258559.26663356242</v>
      </c>
      <c r="S69" s="19">
        <f>operatingCost!S$45</f>
        <v>308694.31523649691</v>
      </c>
      <c r="T69" s="19">
        <f>operatingCost!T$45</f>
        <v>351105.03434482042</v>
      </c>
      <c r="U69" s="19">
        <f>operatingCost!U$45</f>
        <v>386591.45106963377</v>
      </c>
      <c r="V69" s="19">
        <f>operatingCost!V$45</f>
        <v>415881.70764130494</v>
      </c>
      <c r="W69" s="19">
        <f>operatingCost!W$45</f>
        <v>439638.06107968756</v>
      </c>
      <c r="X69" s="19">
        <f>operatingCost!X$45</f>
        <v>458462.40428237082</v>
      </c>
      <c r="Y69" s="19">
        <f>operatingCost!Y$45</f>
        <v>472901.34555545094</v>
      </c>
      <c r="Z69" s="19">
        <f>operatingCost!Z$45</f>
        <v>483450.88080953207</v>
      </c>
      <c r="AA69" s="19">
        <f>operatingCost!AA$45</f>
        <v>490560.69005040667</v>
      </c>
      <c r="AB69" s="19">
        <f>operatingCost!AB$45</f>
        <v>494638.08739379671</v>
      </c>
      <c r="AC69" s="19">
        <f>operatingCost!AC$45</f>
        <v>496051.65161247546</v>
      </c>
      <c r="AD69" s="19">
        <f>operatingCost!AD$45</f>
        <v>495134.56216884294</v>
      </c>
      <c r="AE69" s="19">
        <f>operatingCost!AE$45</f>
        <v>492187.66378439701</v>
      </c>
      <c r="AF69" s="19">
        <f>operatingCost!AF$45</f>
        <v>487482.28083820391</v>
      </c>
      <c r="AG69" s="19">
        <f>operatingCost!AG$45</f>
        <v>481262.80125891708</v>
      </c>
      <c r="AH69" s="19">
        <f>operatingCost!AH$45</f>
        <v>473749.04806941136</v>
      </c>
      <c r="AI69" s="19">
        <f>operatingCost!AI$45</f>
        <v>465138.45535064558</v>
      </c>
      <c r="AJ69" s="19">
        <f>operatingCost!AJ$45</f>
        <v>455608.06410359615</v>
      </c>
      <c r="AK69" s="19">
        <f>operatingCost!AK$45</f>
        <v>445316.35229726287</v>
      </c>
      <c r="AL69" s="19">
        <f>operatingCost!AL$45</f>
        <v>0</v>
      </c>
      <c r="AM69" s="19">
        <f>operatingCost!AM$45</f>
        <v>0</v>
      </c>
    </row>
    <row r="70" spans="1:39" s="18" customFormat="1" x14ac:dyDescent="0.25">
      <c r="A70" s="42"/>
      <c r="B70" s="42"/>
      <c r="C70" s="43"/>
      <c r="E70" s="19" t="str">
        <f>operatingCost!E$46</f>
        <v>NPV - Total Operating Cost Benefits</v>
      </c>
      <c r="F70" s="19">
        <f>operatingCost!F$46</f>
        <v>8852414.1235808153</v>
      </c>
      <c r="G70" s="19" t="str">
        <f>operatingCost!G$46</f>
        <v>$</v>
      </c>
    </row>
    <row r="71" spans="1:39" s="18" customFormat="1" x14ac:dyDescent="0.25">
      <c r="A71" s="42"/>
      <c r="B71" s="42"/>
      <c r="C71" s="43"/>
    </row>
    <row r="72" spans="1:39" x14ac:dyDescent="0.25">
      <c r="B72" s="11" t="s">
        <v>532</v>
      </c>
    </row>
    <row r="73" spans="1:39" s="40" customFormat="1" x14ac:dyDescent="0.25">
      <c r="A73" s="42"/>
      <c r="B73" s="42"/>
      <c r="C73" s="43"/>
      <c r="D73" s="18"/>
      <c r="E73" s="38" t="str">
        <f>noiseReduction!E$63</f>
        <v>Total Noise Reduction Benefits - PV</v>
      </c>
      <c r="F73" s="38">
        <f>noiseReduction!F$63</f>
        <v>0</v>
      </c>
      <c r="G73" s="38" t="str">
        <f>noiseReduction!G$63</f>
        <v>$</v>
      </c>
      <c r="H73" s="38">
        <f>noiseReduction!H$63</f>
        <v>18734138.734523889</v>
      </c>
      <c r="I73" s="38">
        <f>noiseReduction!I$63</f>
        <v>0</v>
      </c>
      <c r="J73" s="38">
        <f>noiseReduction!J$63</f>
        <v>0</v>
      </c>
      <c r="K73" s="38">
        <f>noiseReduction!K$63</f>
        <v>0</v>
      </c>
      <c r="L73" s="38">
        <f>noiseReduction!L$63</f>
        <v>0</v>
      </c>
      <c r="M73" s="38">
        <f>noiseReduction!M$63</f>
        <v>0</v>
      </c>
      <c r="N73" s="38">
        <f>noiseReduction!N$63</f>
        <v>0</v>
      </c>
      <c r="O73" s="38">
        <f>noiseReduction!O$63</f>
        <v>0</v>
      </c>
      <c r="P73" s="38">
        <f>noiseReduction!P$63</f>
        <v>0</v>
      </c>
      <c r="Q73" s="38">
        <f>noiseReduction!Q$63</f>
        <v>0</v>
      </c>
      <c r="R73" s="38">
        <f>noiseReduction!R$63</f>
        <v>18734138.734523889</v>
      </c>
      <c r="S73" s="38">
        <f>noiseReduction!S$63</f>
        <v>0</v>
      </c>
      <c r="T73" s="38">
        <f>noiseReduction!T$63</f>
        <v>0</v>
      </c>
      <c r="U73" s="38">
        <f>noiseReduction!U$63</f>
        <v>0</v>
      </c>
      <c r="V73" s="38">
        <f>noiseReduction!V$63</f>
        <v>0</v>
      </c>
      <c r="W73" s="38">
        <f>noiseReduction!W$63</f>
        <v>0</v>
      </c>
      <c r="X73" s="38">
        <f>noiseReduction!X$63</f>
        <v>0</v>
      </c>
      <c r="Y73" s="38">
        <f>noiseReduction!Y$63</f>
        <v>0</v>
      </c>
      <c r="Z73" s="38">
        <f>noiseReduction!Z$63</f>
        <v>0</v>
      </c>
      <c r="AA73" s="38">
        <f>noiseReduction!AA$63</f>
        <v>0</v>
      </c>
      <c r="AB73" s="38">
        <f>noiseReduction!AB$63</f>
        <v>0</v>
      </c>
      <c r="AC73" s="38">
        <f>noiseReduction!AC$63</f>
        <v>0</v>
      </c>
      <c r="AD73" s="38">
        <f>noiseReduction!AD$63</f>
        <v>0</v>
      </c>
      <c r="AE73" s="38">
        <f>noiseReduction!AE$63</f>
        <v>0</v>
      </c>
      <c r="AF73" s="38">
        <f>noiseReduction!AF$63</f>
        <v>0</v>
      </c>
      <c r="AG73" s="38">
        <f>noiseReduction!AG$63</f>
        <v>0</v>
      </c>
      <c r="AH73" s="38">
        <f>noiseReduction!AH$63</f>
        <v>0</v>
      </c>
      <c r="AI73" s="38">
        <f>noiseReduction!AI$63</f>
        <v>0</v>
      </c>
      <c r="AJ73" s="38">
        <f>noiseReduction!AJ$63</f>
        <v>0</v>
      </c>
      <c r="AK73" s="38">
        <f>noiseReduction!AK$63</f>
        <v>0</v>
      </c>
      <c r="AL73" s="38">
        <f>noiseReduction!AL$63</f>
        <v>0</v>
      </c>
      <c r="AM73" s="38">
        <f>noiseReduction!AM$63</f>
        <v>0</v>
      </c>
    </row>
    <row r="74" spans="1:39" s="18" customFormat="1" x14ac:dyDescent="0.25">
      <c r="A74" s="42"/>
      <c r="B74" s="42"/>
      <c r="C74" s="43"/>
      <c r="E74" s="19" t="str">
        <f>noiseReduction!E$64</f>
        <v>NPV - Noise Reduction Benefits</v>
      </c>
      <c r="F74" s="19">
        <f>noiseReduction!F$64</f>
        <v>18734138.734523889</v>
      </c>
      <c r="G74" s="19" t="str">
        <f>noiseReduction!G$64</f>
        <v>$</v>
      </c>
    </row>
    <row r="75" spans="1:39" s="18" customFormat="1" x14ac:dyDescent="0.25">
      <c r="A75" s="42"/>
      <c r="B75" s="42"/>
      <c r="C75" s="43"/>
    </row>
    <row r="76" spans="1:39" x14ac:dyDescent="0.25">
      <c r="B76" s="11" t="s">
        <v>435</v>
      </c>
    </row>
    <row r="77" spans="1:39" s="19" customFormat="1" x14ac:dyDescent="0.25">
      <c r="B77" s="56"/>
      <c r="C77" s="57"/>
      <c r="E77" s="19" t="str">
        <f>InpV!E$79</f>
        <v>Operations and Maintenance Costs</v>
      </c>
      <c r="F77" s="19">
        <f>InpV!F$79</f>
        <v>0</v>
      </c>
      <c r="G77" s="19" t="str">
        <f>InpV!G$79</f>
        <v>$</v>
      </c>
      <c r="H77" s="19">
        <f>InpV!H$79</f>
        <v>0</v>
      </c>
      <c r="I77" s="19">
        <f>InpV!I$79</f>
        <v>0</v>
      </c>
      <c r="J77" s="19">
        <f>InpV!J$79</f>
        <v>0</v>
      </c>
      <c r="K77" s="19">
        <f>InpV!K$79</f>
        <v>0</v>
      </c>
      <c r="L77" s="19">
        <f>InpV!L$79</f>
        <v>0</v>
      </c>
      <c r="M77" s="19">
        <f>InpV!M$79</f>
        <v>0</v>
      </c>
      <c r="N77" s="19">
        <f>InpV!N$79</f>
        <v>0</v>
      </c>
      <c r="O77" s="19">
        <f>InpV!O$79</f>
        <v>0</v>
      </c>
      <c r="P77" s="19">
        <f>InpV!P$79</f>
        <v>0</v>
      </c>
      <c r="Q77" s="19">
        <f>InpV!Q$79</f>
        <v>0</v>
      </c>
      <c r="R77" s="19">
        <f>InpV!R$79</f>
        <v>1772838.9000000001</v>
      </c>
      <c r="S77" s="19">
        <f>InpV!S$79</f>
        <v>1772838.9000000001</v>
      </c>
      <c r="T77" s="19">
        <f>InpV!T$79</f>
        <v>1772838.9000000001</v>
      </c>
      <c r="U77" s="19">
        <f>InpV!U$79</f>
        <v>1772838.9000000001</v>
      </c>
      <c r="V77" s="19">
        <f>InpV!V$79</f>
        <v>1772838.9000000001</v>
      </c>
      <c r="W77" s="19">
        <f>InpV!W$79</f>
        <v>1772838.9000000001</v>
      </c>
      <c r="X77" s="19">
        <f>InpV!X$79</f>
        <v>1772838.9000000001</v>
      </c>
      <c r="Y77" s="19">
        <f>InpV!Y$79</f>
        <v>1772838.9000000001</v>
      </c>
      <c r="Z77" s="19">
        <f>InpV!Z$79</f>
        <v>1772838.9000000001</v>
      </c>
      <c r="AA77" s="19">
        <f>InpV!AA$79</f>
        <v>1772838.9000000001</v>
      </c>
      <c r="AB77" s="19">
        <f>InpV!AB$79</f>
        <v>1772838.9000000001</v>
      </c>
      <c r="AC77" s="19">
        <f>InpV!AC$79</f>
        <v>1772838.9000000001</v>
      </c>
      <c r="AD77" s="19">
        <f>InpV!AD$79</f>
        <v>1772838.9000000001</v>
      </c>
      <c r="AE77" s="19">
        <f>InpV!AE$79</f>
        <v>1772838.9000000001</v>
      </c>
      <c r="AF77" s="19">
        <f>InpV!AF$79</f>
        <v>1772838.9000000001</v>
      </c>
      <c r="AG77" s="19">
        <f>InpV!AG$79</f>
        <v>1772838.9000000001</v>
      </c>
      <c r="AH77" s="19">
        <f>InpV!AH$79</f>
        <v>1772838.9000000001</v>
      </c>
      <c r="AI77" s="19">
        <f>InpV!AI$79</f>
        <v>1772838.9000000001</v>
      </c>
      <c r="AJ77" s="19">
        <f>InpV!AJ$79</f>
        <v>1772838.9000000001</v>
      </c>
      <c r="AK77" s="19">
        <f>InpV!AK$79</f>
        <v>1772838.9000000001</v>
      </c>
      <c r="AL77" s="19">
        <f>InpV!AL$79</f>
        <v>0</v>
      </c>
      <c r="AM77" s="19">
        <f>InpV!AM$79</f>
        <v>0</v>
      </c>
    </row>
    <row r="78" spans="1:39" s="61" customFormat="1" x14ac:dyDescent="0.25">
      <c r="B78" s="96"/>
      <c r="C78" s="97"/>
      <c r="E78" s="61" t="str">
        <f>Time!E$71</f>
        <v>Discount Factor</v>
      </c>
      <c r="F78" s="61">
        <f>Time!F$71</f>
        <v>0</v>
      </c>
      <c r="G78" s="61" t="str">
        <f>Time!G$71</f>
        <v>Multiplier</v>
      </c>
      <c r="H78" s="61">
        <f>Time!H$71</f>
        <v>0</v>
      </c>
      <c r="I78" s="61">
        <f>Time!I$71</f>
        <v>0</v>
      </c>
      <c r="J78" s="61">
        <f>Time!J$71</f>
        <v>0.93457943925233644</v>
      </c>
      <c r="K78" s="61">
        <f>Time!K$71</f>
        <v>1</v>
      </c>
      <c r="L78" s="61">
        <f>Time!L$71</f>
        <v>1.07</v>
      </c>
      <c r="M78" s="61">
        <f>Time!M$71</f>
        <v>1.1449</v>
      </c>
      <c r="N78" s="61">
        <f>Time!N$71</f>
        <v>1.2250430000000001</v>
      </c>
      <c r="O78" s="61">
        <f>Time!O$71</f>
        <v>1.31079601</v>
      </c>
      <c r="P78" s="61">
        <f>Time!P$71</f>
        <v>1.4025517307000002</v>
      </c>
      <c r="Q78" s="61">
        <f>Time!Q$71</f>
        <v>1.5007303518490001</v>
      </c>
      <c r="R78" s="61">
        <f>Time!R$71</f>
        <v>1.6057814764784302</v>
      </c>
      <c r="S78" s="61">
        <f>Time!S$71</f>
        <v>1.7181861798319202</v>
      </c>
      <c r="T78" s="61">
        <f>Time!T$71</f>
        <v>1.8384592124201549</v>
      </c>
      <c r="U78" s="61">
        <f>Time!U$71</f>
        <v>1.9671513572895656</v>
      </c>
      <c r="V78" s="61">
        <f>Time!V$71</f>
        <v>2.1048519522998355</v>
      </c>
      <c r="W78" s="61">
        <f>Time!W$71</f>
        <v>2.2521915889608235</v>
      </c>
      <c r="X78" s="61">
        <f>Time!X$71</f>
        <v>2.4098450001880813</v>
      </c>
      <c r="Y78" s="61">
        <f>Time!Y$71</f>
        <v>2.5785341502012469</v>
      </c>
      <c r="Z78" s="61">
        <f>Time!Z$71</f>
        <v>2.7590315407153345</v>
      </c>
      <c r="AA78" s="61">
        <f>Time!AA$71</f>
        <v>2.9521637485654075</v>
      </c>
      <c r="AB78" s="61">
        <f>Time!AB$71</f>
        <v>3.1588152109649861</v>
      </c>
      <c r="AC78" s="61">
        <f>Time!AC$71</f>
        <v>3.3799322757325352</v>
      </c>
      <c r="AD78" s="61">
        <f>Time!AD$71</f>
        <v>3.6165275350338129</v>
      </c>
      <c r="AE78" s="61">
        <f>Time!AE$71</f>
        <v>3.8696844624861795</v>
      </c>
      <c r="AF78" s="61">
        <f>Time!AF$71</f>
        <v>4.1405623748602123</v>
      </c>
      <c r="AG78" s="61">
        <f>Time!AG$71</f>
        <v>4.4304017411004271</v>
      </c>
      <c r="AH78" s="61">
        <f>Time!AH$71</f>
        <v>4.740529862977457</v>
      </c>
      <c r="AI78" s="61">
        <f>Time!AI$71</f>
        <v>5.0723669533858793</v>
      </c>
      <c r="AJ78" s="61">
        <f>Time!AJ$71</f>
        <v>5.4274326401228912</v>
      </c>
      <c r="AK78" s="61">
        <f>Time!AK$71</f>
        <v>5.807352924931493</v>
      </c>
      <c r="AL78" s="61">
        <f>Time!AL$71</f>
        <v>6.2138676296766988</v>
      </c>
      <c r="AM78" s="61">
        <f>Time!AM$71</f>
        <v>6.6488383637540664</v>
      </c>
    </row>
    <row r="79" spans="1:39" s="18" customFormat="1" x14ac:dyDescent="0.25">
      <c r="B79" s="42"/>
      <c r="C79" s="43"/>
      <c r="E79" s="18" t="s">
        <v>436</v>
      </c>
      <c r="G79" s="18" t="s">
        <v>84</v>
      </c>
      <c r="H79" s="18">
        <f>SUM(J79:AK79)</f>
        <v>-12514893.523986613</v>
      </c>
      <c r="J79" s="18">
        <f>J77/J78 * -1</f>
        <v>0</v>
      </c>
      <c r="K79" s="18">
        <f t="shared" ref="K79:AJ79" si="21">K77/K78 * -1</f>
        <v>0</v>
      </c>
      <c r="L79" s="18">
        <f t="shared" si="21"/>
        <v>0</v>
      </c>
      <c r="M79" s="18">
        <f t="shared" si="21"/>
        <v>0</v>
      </c>
      <c r="N79" s="18">
        <f t="shared" si="21"/>
        <v>0</v>
      </c>
      <c r="O79" s="18">
        <f t="shared" si="21"/>
        <v>0</v>
      </c>
      <c r="P79" s="18">
        <f t="shared" si="21"/>
        <v>0</v>
      </c>
      <c r="Q79" s="18">
        <f t="shared" si="21"/>
        <v>0</v>
      </c>
      <c r="R79" s="18">
        <f t="shared" si="21"/>
        <v>-1104034.9673779625</v>
      </c>
      <c r="S79" s="18">
        <f t="shared" si="21"/>
        <v>-1031808.3807270678</v>
      </c>
      <c r="T79" s="18">
        <f t="shared" si="21"/>
        <v>-964306.89787576417</v>
      </c>
      <c r="U79" s="18">
        <f t="shared" si="21"/>
        <v>-901221.39988389181</v>
      </c>
      <c r="V79" s="18">
        <f t="shared" si="21"/>
        <v>-842262.9905456932</v>
      </c>
      <c r="W79" s="18">
        <f t="shared" si="21"/>
        <v>-787161.67340719001</v>
      </c>
      <c r="X79" s="18">
        <f t="shared" si="21"/>
        <v>-735665.11533382244</v>
      </c>
      <c r="Y79" s="18">
        <f t="shared" si="21"/>
        <v>-687537.49096618919</v>
      </c>
      <c r="Z79" s="18">
        <f t="shared" si="21"/>
        <v>-642558.40277213941</v>
      </c>
      <c r="AA79" s="18">
        <f t="shared" si="21"/>
        <v>-600521.87174966303</v>
      </c>
      <c r="AB79" s="18">
        <f t="shared" si="21"/>
        <v>-561235.39415856358</v>
      </c>
      <c r="AC79" s="18">
        <f t="shared" si="21"/>
        <v>-524519.05996127438</v>
      </c>
      <c r="AD79" s="18">
        <f t="shared" si="21"/>
        <v>-490204.7289357704</v>
      </c>
      <c r="AE79" s="18">
        <f t="shared" si="21"/>
        <v>-458135.26068763592</v>
      </c>
      <c r="AF79" s="18">
        <f t="shared" si="21"/>
        <v>-428163.79503517371</v>
      </c>
      <c r="AG79" s="18">
        <f t="shared" si="21"/>
        <v>-400153.07947212498</v>
      </c>
      <c r="AH79" s="18">
        <f t="shared" si="21"/>
        <v>-373974.84062815417</v>
      </c>
      <c r="AI79" s="18">
        <f t="shared" si="21"/>
        <v>-349509.1968487422</v>
      </c>
      <c r="AJ79" s="18">
        <f t="shared" si="21"/>
        <v>-326644.10920443194</v>
      </c>
      <c r="AK79" s="18">
        <f t="shared" ref="AK79:AM79" si="22">AK77/AK78 * -1</f>
        <v>-305274.86841535702</v>
      </c>
      <c r="AL79" s="18">
        <f t="shared" si="22"/>
        <v>0</v>
      </c>
      <c r="AM79" s="18">
        <f t="shared" si="22"/>
        <v>0</v>
      </c>
    </row>
    <row r="80" spans="1:39" x14ac:dyDescent="0.25">
      <c r="A80" s="13"/>
    </row>
    <row r="81" spans="1:16368" x14ac:dyDescent="0.25">
      <c r="A81" s="13"/>
      <c r="E81" s="18" t="str">
        <f>E79</f>
        <v>Discounted O&amp;M</v>
      </c>
      <c r="F81" s="18">
        <f t="shared" ref="F81:AI81" si="23">F79</f>
        <v>0</v>
      </c>
      <c r="G81" s="18" t="str">
        <f t="shared" si="23"/>
        <v>$</v>
      </c>
      <c r="H81" s="18">
        <f t="shared" si="23"/>
        <v>-12514893.523986613</v>
      </c>
      <c r="I81" s="18">
        <f t="shared" si="23"/>
        <v>0</v>
      </c>
      <c r="J81" s="18">
        <f t="shared" si="23"/>
        <v>0</v>
      </c>
      <c r="K81" s="18">
        <f t="shared" si="23"/>
        <v>0</v>
      </c>
      <c r="L81" s="18">
        <f t="shared" si="23"/>
        <v>0</v>
      </c>
      <c r="M81" s="18">
        <f t="shared" si="23"/>
        <v>0</v>
      </c>
      <c r="N81" s="18">
        <f t="shared" si="23"/>
        <v>0</v>
      </c>
      <c r="O81" s="18">
        <f t="shared" si="23"/>
        <v>0</v>
      </c>
      <c r="P81" s="18">
        <f t="shared" si="23"/>
        <v>0</v>
      </c>
      <c r="Q81" s="18">
        <f t="shared" si="23"/>
        <v>0</v>
      </c>
      <c r="R81" s="18">
        <f t="shared" si="23"/>
        <v>-1104034.9673779625</v>
      </c>
      <c r="S81" s="18">
        <f t="shared" si="23"/>
        <v>-1031808.3807270678</v>
      </c>
      <c r="T81" s="18">
        <f t="shared" si="23"/>
        <v>-964306.89787576417</v>
      </c>
      <c r="U81" s="18">
        <f t="shared" si="23"/>
        <v>-901221.39988389181</v>
      </c>
      <c r="V81" s="18">
        <f t="shared" si="23"/>
        <v>-842262.9905456932</v>
      </c>
      <c r="W81" s="18">
        <f t="shared" si="23"/>
        <v>-787161.67340719001</v>
      </c>
      <c r="X81" s="18">
        <f t="shared" si="23"/>
        <v>-735665.11533382244</v>
      </c>
      <c r="Y81" s="18">
        <f t="shared" si="23"/>
        <v>-687537.49096618919</v>
      </c>
      <c r="Z81" s="18">
        <f t="shared" si="23"/>
        <v>-642558.40277213941</v>
      </c>
      <c r="AA81" s="18">
        <f t="shared" si="23"/>
        <v>-600521.87174966303</v>
      </c>
      <c r="AB81" s="18">
        <f t="shared" si="23"/>
        <v>-561235.39415856358</v>
      </c>
      <c r="AC81" s="18">
        <f t="shared" si="23"/>
        <v>-524519.05996127438</v>
      </c>
      <c r="AD81" s="18">
        <f t="shared" si="23"/>
        <v>-490204.7289357704</v>
      </c>
      <c r="AE81" s="18">
        <f t="shared" si="23"/>
        <v>-458135.26068763592</v>
      </c>
      <c r="AF81" s="18">
        <f t="shared" si="23"/>
        <v>-428163.79503517371</v>
      </c>
      <c r="AG81" s="18">
        <f t="shared" si="23"/>
        <v>-400153.07947212498</v>
      </c>
      <c r="AH81" s="18">
        <f t="shared" si="23"/>
        <v>-373974.84062815417</v>
      </c>
      <c r="AI81" s="18">
        <f t="shared" si="23"/>
        <v>-349509.1968487422</v>
      </c>
      <c r="AJ81" s="18">
        <f>AJ79</f>
        <v>-326644.10920443194</v>
      </c>
      <c r="AK81" s="18">
        <f t="shared" ref="AK81:AM81" si="24">AK79</f>
        <v>-305274.86841535702</v>
      </c>
      <c r="AL81" s="18">
        <f t="shared" si="24"/>
        <v>0</v>
      </c>
      <c r="AM81" s="18">
        <f t="shared" si="24"/>
        <v>0</v>
      </c>
    </row>
    <row r="82" spans="1:16368" x14ac:dyDescent="0.25">
      <c r="A82" s="13"/>
      <c r="E82" s="18" t="s">
        <v>437</v>
      </c>
      <c r="F82" s="18">
        <f>SUM(J81:AK81)</f>
        <v>-12514893.523986613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</row>
    <row r="85" spans="1:16368" s="7" customFormat="1" x14ac:dyDescent="0.25">
      <c r="A85" s="14" t="s">
        <v>176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  <c r="JP85" s="5"/>
      <c r="JQ85" s="5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  <c r="KD85" s="5"/>
      <c r="KE85" s="5"/>
      <c r="KF85" s="5"/>
      <c r="KG85" s="5"/>
      <c r="KH85" s="5"/>
      <c r="KI85" s="5"/>
      <c r="KJ85" s="5"/>
      <c r="KK85" s="5"/>
      <c r="KL85" s="5"/>
      <c r="KM85" s="5"/>
      <c r="KN85" s="5"/>
      <c r="KO85" s="5"/>
      <c r="KP85" s="5"/>
      <c r="KQ85" s="5"/>
      <c r="KR85" s="5"/>
      <c r="KS85" s="5"/>
      <c r="KT85" s="5"/>
      <c r="KU85" s="5"/>
      <c r="KV85" s="5"/>
      <c r="KW85" s="5"/>
      <c r="KX85" s="5"/>
      <c r="KY85" s="5"/>
      <c r="KZ85" s="5"/>
      <c r="LA85" s="5"/>
      <c r="LB85" s="5"/>
      <c r="LC85" s="5"/>
      <c r="LD85" s="5"/>
      <c r="LE85" s="5"/>
      <c r="LF85" s="5"/>
      <c r="LG85" s="5"/>
      <c r="LH85" s="5"/>
      <c r="LI85" s="5"/>
      <c r="LJ85" s="5"/>
      <c r="LK85" s="5"/>
      <c r="LL85" s="5"/>
      <c r="LM85" s="5"/>
      <c r="LN85" s="5"/>
      <c r="LO85" s="5"/>
      <c r="LP85" s="5"/>
      <c r="LQ85" s="5"/>
      <c r="LR85" s="5"/>
      <c r="LS85" s="5"/>
      <c r="LT85" s="5"/>
      <c r="LU85" s="5"/>
      <c r="LV85" s="5"/>
      <c r="LW85" s="5"/>
      <c r="LX85" s="5"/>
      <c r="LY85" s="5"/>
      <c r="LZ85" s="5"/>
      <c r="MA85" s="5"/>
      <c r="MB85" s="5"/>
      <c r="MC85" s="5"/>
      <c r="MD85" s="5"/>
      <c r="ME85" s="5"/>
      <c r="MF85" s="5"/>
      <c r="MG85" s="5"/>
      <c r="MH85" s="5"/>
      <c r="MI85" s="5"/>
      <c r="MJ85" s="5"/>
      <c r="MK85" s="5"/>
      <c r="ML85" s="5"/>
      <c r="MM85" s="5"/>
      <c r="MN85" s="5"/>
      <c r="MO85" s="5"/>
      <c r="MP85" s="5"/>
      <c r="MQ85" s="5"/>
      <c r="MR85" s="5"/>
      <c r="MS85" s="5"/>
      <c r="MT85" s="5"/>
      <c r="MU85" s="5"/>
      <c r="MV85" s="5"/>
      <c r="MW85" s="5"/>
      <c r="MX85" s="5"/>
      <c r="MY85" s="5"/>
      <c r="MZ85" s="5"/>
      <c r="NA85" s="5"/>
      <c r="NB85" s="5"/>
      <c r="NC85" s="5"/>
      <c r="ND85" s="5"/>
      <c r="NE85" s="5"/>
      <c r="NF85" s="5"/>
      <c r="NG85" s="5"/>
      <c r="NH85" s="5"/>
      <c r="NI85" s="5"/>
      <c r="NJ85" s="5"/>
      <c r="NK85" s="5"/>
      <c r="NL85" s="5"/>
      <c r="NM85" s="5"/>
      <c r="NN85" s="5"/>
      <c r="NO85" s="5"/>
      <c r="NP85" s="5"/>
      <c r="NQ85" s="5"/>
      <c r="NR85" s="5"/>
      <c r="NS85" s="5"/>
      <c r="NT85" s="5"/>
      <c r="NU85" s="5"/>
      <c r="NV85" s="5"/>
      <c r="NW85" s="5"/>
      <c r="NX85" s="5"/>
      <c r="NY85" s="5"/>
      <c r="NZ85" s="5"/>
      <c r="OA85" s="5"/>
      <c r="OB85" s="5"/>
      <c r="OC85" s="5"/>
      <c r="OD85" s="5"/>
      <c r="OE85" s="5"/>
      <c r="OF85" s="5"/>
      <c r="OG85" s="5"/>
      <c r="OH85" s="5"/>
      <c r="OI85" s="5"/>
      <c r="OJ85" s="5"/>
      <c r="OK85" s="5"/>
      <c r="OL85" s="5"/>
      <c r="OM85" s="5"/>
      <c r="ON85" s="5"/>
      <c r="OO85" s="5"/>
      <c r="OP85" s="5"/>
      <c r="OQ85" s="5"/>
      <c r="OR85" s="5"/>
      <c r="OS85" s="5"/>
      <c r="OT85" s="5"/>
      <c r="OU85" s="5"/>
      <c r="OV85" s="5"/>
      <c r="OW85" s="5"/>
      <c r="OX85" s="5"/>
      <c r="OY85" s="5"/>
      <c r="OZ85" s="5"/>
      <c r="PA85" s="5"/>
      <c r="PB85" s="5"/>
      <c r="PC85" s="5"/>
      <c r="PD85" s="5"/>
      <c r="PE85" s="5"/>
      <c r="PF85" s="5"/>
      <c r="PG85" s="5"/>
      <c r="PH85" s="5"/>
      <c r="PI85" s="5"/>
      <c r="PJ85" s="5"/>
      <c r="PK85" s="5"/>
      <c r="PL85" s="5"/>
      <c r="PM85" s="5"/>
      <c r="PN85" s="5"/>
      <c r="PO85" s="5"/>
      <c r="PP85" s="5"/>
      <c r="PQ85" s="5"/>
      <c r="PR85" s="5"/>
      <c r="PS85" s="5"/>
      <c r="PT85" s="5"/>
      <c r="PU85" s="5"/>
      <c r="PV85" s="5"/>
      <c r="PW85" s="5"/>
      <c r="PX85" s="5"/>
      <c r="PY85" s="5"/>
      <c r="PZ85" s="5"/>
      <c r="QA85" s="5"/>
      <c r="QB85" s="5"/>
      <c r="QC85" s="5"/>
      <c r="QD85" s="5"/>
      <c r="QE85" s="5"/>
      <c r="QF85" s="5"/>
      <c r="QG85" s="5"/>
      <c r="QH85" s="5"/>
      <c r="QI85" s="5"/>
      <c r="QJ85" s="5"/>
      <c r="QK85" s="5"/>
      <c r="QL85" s="5"/>
      <c r="QM85" s="5"/>
      <c r="QN85" s="5"/>
      <c r="QO85" s="5"/>
      <c r="QP85" s="5"/>
      <c r="QQ85" s="5"/>
      <c r="QR85" s="5"/>
      <c r="QS85" s="5"/>
      <c r="QT85" s="5"/>
      <c r="QU85" s="5"/>
      <c r="QV85" s="5"/>
      <c r="QW85" s="5"/>
      <c r="QX85" s="5"/>
      <c r="QY85" s="5"/>
      <c r="QZ85" s="5"/>
      <c r="RA85" s="5"/>
      <c r="RB85" s="5"/>
      <c r="RC85" s="5"/>
      <c r="RD85" s="5"/>
      <c r="RE85" s="5"/>
      <c r="RF85" s="5"/>
      <c r="RG85" s="5"/>
      <c r="RH85" s="5"/>
      <c r="RI85" s="5"/>
      <c r="RJ85" s="5"/>
      <c r="RK85" s="5"/>
      <c r="RL85" s="5"/>
      <c r="RM85" s="5"/>
      <c r="RN85" s="5"/>
      <c r="RO85" s="5"/>
      <c r="RP85" s="5"/>
      <c r="RQ85" s="5"/>
      <c r="RR85" s="5"/>
      <c r="RS85" s="5"/>
      <c r="RT85" s="5"/>
      <c r="RU85" s="5"/>
      <c r="RV85" s="5"/>
      <c r="RW85" s="5"/>
      <c r="RX85" s="5"/>
      <c r="RY85" s="5"/>
      <c r="RZ85" s="5"/>
      <c r="SA85" s="5"/>
      <c r="SB85" s="5"/>
      <c r="SC85" s="5"/>
      <c r="SD85" s="5"/>
      <c r="SE85" s="5"/>
      <c r="SF85" s="5"/>
      <c r="SG85" s="5"/>
      <c r="SH85" s="5"/>
      <c r="SI85" s="5"/>
      <c r="SJ85" s="5"/>
      <c r="SK85" s="5"/>
      <c r="SL85" s="5"/>
      <c r="SM85" s="5"/>
      <c r="SN85" s="5"/>
      <c r="SO85" s="5"/>
      <c r="SP85" s="5"/>
      <c r="SQ85" s="5"/>
      <c r="SR85" s="5"/>
      <c r="SS85" s="5"/>
      <c r="ST85" s="5"/>
      <c r="SU85" s="5"/>
      <c r="SV85" s="5"/>
      <c r="SW85" s="5"/>
      <c r="SX85" s="5"/>
      <c r="SY85" s="5"/>
      <c r="SZ85" s="5"/>
      <c r="TA85" s="5"/>
      <c r="TB85" s="5"/>
      <c r="TC85" s="5"/>
      <c r="TD85" s="5"/>
      <c r="TE85" s="5"/>
      <c r="TF85" s="5"/>
      <c r="TG85" s="5"/>
      <c r="TH85" s="5"/>
      <c r="TI85" s="5"/>
      <c r="TJ85" s="5"/>
      <c r="TK85" s="5"/>
      <c r="TL85" s="5"/>
      <c r="TM85" s="5"/>
      <c r="TN85" s="5"/>
      <c r="TO85" s="5"/>
      <c r="TP85" s="5"/>
      <c r="TQ85" s="5"/>
      <c r="TR85" s="5"/>
      <c r="TS85" s="5"/>
      <c r="TT85" s="5"/>
      <c r="TU85" s="5"/>
      <c r="TV85" s="5"/>
      <c r="TW85" s="5"/>
      <c r="TX85" s="5"/>
      <c r="TY85" s="5"/>
      <c r="TZ85" s="5"/>
      <c r="UA85" s="5"/>
      <c r="UB85" s="5"/>
      <c r="UC85" s="5"/>
      <c r="UD85" s="5"/>
      <c r="UE85" s="5"/>
      <c r="UF85" s="5"/>
      <c r="UG85" s="5"/>
      <c r="UH85" s="5"/>
      <c r="UI85" s="5"/>
      <c r="UJ85" s="5"/>
      <c r="UK85" s="5"/>
      <c r="UL85" s="5"/>
      <c r="UM85" s="5"/>
      <c r="UN85" s="5"/>
      <c r="UO85" s="5"/>
      <c r="UP85" s="5"/>
      <c r="UQ85" s="5"/>
      <c r="UR85" s="5"/>
      <c r="US85" s="5"/>
      <c r="UT85" s="5"/>
      <c r="UU85" s="5"/>
      <c r="UV85" s="5"/>
      <c r="UW85" s="5"/>
      <c r="UX85" s="5"/>
      <c r="UY85" s="5"/>
      <c r="UZ85" s="5"/>
      <c r="VA85" s="5"/>
      <c r="VB85" s="5"/>
      <c r="VC85" s="5"/>
      <c r="VD85" s="5"/>
      <c r="VE85" s="5"/>
      <c r="VF85" s="5"/>
      <c r="VG85" s="5"/>
      <c r="VH85" s="5"/>
      <c r="VI85" s="5"/>
      <c r="VJ85" s="5"/>
      <c r="VK85" s="5"/>
      <c r="VL85" s="5"/>
      <c r="VM85" s="5"/>
      <c r="VN85" s="5"/>
      <c r="VO85" s="5"/>
      <c r="VP85" s="5"/>
      <c r="VQ85" s="5"/>
      <c r="VR85" s="5"/>
      <c r="VS85" s="5"/>
      <c r="VT85" s="5"/>
      <c r="VU85" s="5"/>
      <c r="VV85" s="5"/>
      <c r="VW85" s="5"/>
      <c r="VX85" s="5"/>
      <c r="VY85" s="5"/>
      <c r="VZ85" s="5"/>
      <c r="WA85" s="5"/>
      <c r="WB85" s="5"/>
      <c r="WC85" s="5"/>
      <c r="WD85" s="5"/>
      <c r="WE85" s="5"/>
      <c r="WF85" s="5"/>
      <c r="WG85" s="5"/>
      <c r="WH85" s="5"/>
      <c r="WI85" s="5"/>
      <c r="WJ85" s="5"/>
      <c r="WK85" s="5"/>
      <c r="WL85" s="5"/>
      <c r="WM85" s="5"/>
      <c r="WN85" s="5"/>
      <c r="WO85" s="5"/>
      <c r="WP85" s="5"/>
      <c r="WQ85" s="5"/>
      <c r="WR85" s="5"/>
      <c r="WS85" s="5"/>
      <c r="WT85" s="5"/>
      <c r="WU85" s="5"/>
      <c r="WV85" s="5"/>
      <c r="WW85" s="5"/>
      <c r="WX85" s="5"/>
      <c r="WY85" s="5"/>
      <c r="WZ85" s="5"/>
      <c r="XA85" s="5"/>
      <c r="XB85" s="5"/>
      <c r="XC85" s="5"/>
      <c r="XD85" s="5"/>
      <c r="XE85" s="5"/>
      <c r="XF85" s="5"/>
      <c r="XG85" s="5"/>
      <c r="XH85" s="5"/>
      <c r="XI85" s="5"/>
      <c r="XJ85" s="5"/>
      <c r="XK85" s="5"/>
      <c r="XL85" s="5"/>
      <c r="XM85" s="5"/>
      <c r="XN85" s="5"/>
      <c r="XO85" s="5"/>
      <c r="XP85" s="5"/>
      <c r="XQ85" s="5"/>
      <c r="XR85" s="5"/>
      <c r="XS85" s="5"/>
      <c r="XT85" s="5"/>
      <c r="XU85" s="5"/>
      <c r="XV85" s="5"/>
      <c r="XW85" s="5"/>
      <c r="XX85" s="5"/>
      <c r="XY85" s="5"/>
      <c r="XZ85" s="5"/>
      <c r="YA85" s="5"/>
      <c r="YB85" s="5"/>
      <c r="YC85" s="5"/>
      <c r="YD85" s="5"/>
      <c r="YE85" s="5"/>
      <c r="YF85" s="5"/>
      <c r="YG85" s="5"/>
      <c r="YH85" s="5"/>
      <c r="YI85" s="5"/>
      <c r="YJ85" s="5"/>
      <c r="YK85" s="5"/>
      <c r="YL85" s="5"/>
      <c r="YM85" s="5"/>
      <c r="YN85" s="5"/>
      <c r="YO85" s="5"/>
      <c r="YP85" s="5"/>
      <c r="YQ85" s="5"/>
      <c r="YR85" s="5"/>
      <c r="YS85" s="5"/>
      <c r="YT85" s="5"/>
      <c r="YU85" s="5"/>
      <c r="YV85" s="5"/>
      <c r="YW85" s="5"/>
      <c r="YX85" s="5"/>
      <c r="YY85" s="5"/>
      <c r="YZ85" s="5"/>
      <c r="ZA85" s="5"/>
      <c r="ZB85" s="5"/>
      <c r="ZC85" s="5"/>
      <c r="ZD85" s="5"/>
      <c r="ZE85" s="5"/>
      <c r="ZF85" s="5"/>
      <c r="ZG85" s="5"/>
      <c r="ZH85" s="5"/>
      <c r="ZI85" s="5"/>
      <c r="ZJ85" s="5"/>
      <c r="ZK85" s="5"/>
      <c r="ZL85" s="5"/>
      <c r="ZM85" s="5"/>
      <c r="ZN85" s="5"/>
      <c r="ZO85" s="5"/>
      <c r="ZP85" s="5"/>
      <c r="ZQ85" s="5"/>
      <c r="ZR85" s="5"/>
      <c r="ZS85" s="5"/>
      <c r="ZT85" s="5"/>
      <c r="ZU85" s="5"/>
      <c r="ZV85" s="5"/>
      <c r="ZW85" s="5"/>
      <c r="ZX85" s="5"/>
      <c r="ZY85" s="5"/>
      <c r="ZZ85" s="5"/>
      <c r="AAA85" s="5"/>
      <c r="AAB85" s="5"/>
      <c r="AAC85" s="5"/>
      <c r="AAD85" s="5"/>
      <c r="AAE85" s="5"/>
      <c r="AAF85" s="5"/>
      <c r="AAG85" s="5"/>
      <c r="AAH85" s="5"/>
      <c r="AAI85" s="5"/>
      <c r="AAJ85" s="5"/>
      <c r="AAK85" s="5"/>
      <c r="AAL85" s="5"/>
      <c r="AAM85" s="5"/>
      <c r="AAN85" s="5"/>
      <c r="AAO85" s="5"/>
      <c r="AAP85" s="5"/>
      <c r="AAQ85" s="5"/>
      <c r="AAR85" s="5"/>
      <c r="AAS85" s="5"/>
      <c r="AAT85" s="5"/>
      <c r="AAU85" s="5"/>
      <c r="AAV85" s="5"/>
      <c r="AAW85" s="5"/>
      <c r="AAX85" s="5"/>
      <c r="AAY85" s="5"/>
      <c r="AAZ85" s="5"/>
      <c r="ABA85" s="5"/>
      <c r="ABB85" s="5"/>
      <c r="ABC85" s="5"/>
      <c r="ABD85" s="5"/>
      <c r="ABE85" s="5"/>
      <c r="ABF85" s="5"/>
      <c r="ABG85" s="5"/>
      <c r="ABH85" s="5"/>
      <c r="ABI85" s="5"/>
      <c r="ABJ85" s="5"/>
      <c r="ABK85" s="5"/>
      <c r="ABL85" s="5"/>
      <c r="ABM85" s="5"/>
      <c r="ABN85" s="5"/>
      <c r="ABO85" s="5"/>
      <c r="ABP85" s="5"/>
      <c r="ABQ85" s="5"/>
      <c r="ABR85" s="5"/>
      <c r="ABS85" s="5"/>
      <c r="ABT85" s="5"/>
      <c r="ABU85" s="5"/>
      <c r="ABV85" s="5"/>
      <c r="ABW85" s="5"/>
      <c r="ABX85" s="5"/>
      <c r="ABY85" s="5"/>
      <c r="ABZ85" s="5"/>
      <c r="ACA85" s="5"/>
      <c r="ACB85" s="5"/>
      <c r="ACC85" s="5"/>
      <c r="ACD85" s="5"/>
      <c r="ACE85" s="5"/>
      <c r="ACF85" s="5"/>
      <c r="ACG85" s="5"/>
      <c r="ACH85" s="5"/>
      <c r="ACI85" s="5"/>
      <c r="ACJ85" s="5"/>
      <c r="ACK85" s="5"/>
      <c r="ACL85" s="5"/>
      <c r="ACM85" s="5"/>
      <c r="ACN85" s="5"/>
      <c r="ACO85" s="5"/>
      <c r="ACP85" s="5"/>
      <c r="ACQ85" s="5"/>
      <c r="ACR85" s="5"/>
      <c r="ACS85" s="5"/>
      <c r="ACT85" s="5"/>
      <c r="ACU85" s="5"/>
      <c r="ACV85" s="5"/>
      <c r="ACW85" s="5"/>
      <c r="ACX85" s="5"/>
      <c r="ACY85" s="5"/>
      <c r="ACZ85" s="5"/>
      <c r="ADA85" s="5"/>
      <c r="ADB85" s="5"/>
      <c r="ADC85" s="5"/>
      <c r="ADD85" s="5"/>
      <c r="ADE85" s="5"/>
      <c r="ADF85" s="5"/>
      <c r="ADG85" s="5"/>
      <c r="ADH85" s="5"/>
      <c r="ADI85" s="5"/>
      <c r="ADJ85" s="5"/>
      <c r="ADK85" s="5"/>
      <c r="ADL85" s="5"/>
      <c r="ADM85" s="5"/>
      <c r="ADN85" s="5"/>
      <c r="ADO85" s="5"/>
      <c r="ADP85" s="5"/>
      <c r="ADQ85" s="5"/>
      <c r="ADR85" s="5"/>
      <c r="ADS85" s="5"/>
      <c r="ADT85" s="5"/>
      <c r="ADU85" s="5"/>
      <c r="ADV85" s="5"/>
      <c r="ADW85" s="5"/>
      <c r="ADX85" s="5"/>
      <c r="ADY85" s="5"/>
      <c r="ADZ85" s="5"/>
      <c r="AEA85" s="5"/>
      <c r="AEB85" s="5"/>
      <c r="AEC85" s="5"/>
      <c r="AED85" s="5"/>
      <c r="AEE85" s="5"/>
      <c r="AEF85" s="5"/>
      <c r="AEG85" s="5"/>
      <c r="AEH85" s="5"/>
      <c r="AEI85" s="5"/>
      <c r="AEJ85" s="5"/>
      <c r="AEK85" s="5"/>
      <c r="AEL85" s="5"/>
      <c r="AEM85" s="5"/>
      <c r="AEN85" s="5"/>
      <c r="AEO85" s="5"/>
      <c r="AEP85" s="5"/>
      <c r="AEQ85" s="5"/>
      <c r="AER85" s="5"/>
      <c r="AES85" s="5"/>
      <c r="AET85" s="5"/>
      <c r="AEU85" s="5"/>
      <c r="AEV85" s="5"/>
      <c r="AEW85" s="5"/>
      <c r="AEX85" s="5"/>
      <c r="AEY85" s="5"/>
      <c r="AEZ85" s="5"/>
      <c r="AFA85" s="5"/>
      <c r="AFB85" s="5"/>
      <c r="AFC85" s="5"/>
      <c r="AFD85" s="5"/>
      <c r="AFE85" s="5"/>
      <c r="AFF85" s="5"/>
      <c r="AFG85" s="5"/>
      <c r="AFH85" s="5"/>
      <c r="AFI85" s="5"/>
      <c r="AFJ85" s="5"/>
      <c r="AFK85" s="5"/>
      <c r="AFL85" s="5"/>
      <c r="AFM85" s="5"/>
      <c r="AFN85" s="5"/>
      <c r="AFO85" s="5"/>
      <c r="AFP85" s="5"/>
      <c r="AFQ85" s="5"/>
      <c r="AFR85" s="5"/>
      <c r="AFS85" s="5"/>
      <c r="AFT85" s="5"/>
      <c r="AFU85" s="5"/>
      <c r="AFV85" s="5"/>
      <c r="AFW85" s="5"/>
      <c r="AFX85" s="5"/>
      <c r="AFY85" s="5"/>
      <c r="AFZ85" s="5"/>
      <c r="AGA85" s="5"/>
      <c r="AGB85" s="5"/>
      <c r="AGC85" s="5"/>
      <c r="AGD85" s="5"/>
      <c r="AGE85" s="5"/>
      <c r="AGF85" s="5"/>
      <c r="AGG85" s="5"/>
      <c r="AGH85" s="5"/>
      <c r="AGI85" s="5"/>
      <c r="AGJ85" s="5"/>
      <c r="AGK85" s="5"/>
      <c r="AGL85" s="5"/>
      <c r="AGM85" s="5"/>
      <c r="AGN85" s="5"/>
      <c r="AGO85" s="5"/>
      <c r="AGP85" s="5"/>
      <c r="AGQ85" s="5"/>
      <c r="AGR85" s="5"/>
      <c r="AGS85" s="5"/>
      <c r="AGT85" s="5"/>
      <c r="AGU85" s="5"/>
      <c r="AGV85" s="5"/>
      <c r="AGW85" s="5"/>
      <c r="AGX85" s="5"/>
      <c r="AGY85" s="5"/>
      <c r="AGZ85" s="5"/>
      <c r="AHA85" s="5"/>
      <c r="AHB85" s="5"/>
      <c r="AHC85" s="5"/>
      <c r="AHD85" s="5"/>
      <c r="AHE85" s="5"/>
      <c r="AHF85" s="5"/>
      <c r="AHG85" s="5"/>
      <c r="AHH85" s="5"/>
      <c r="AHI85" s="5"/>
      <c r="AHJ85" s="5"/>
      <c r="AHK85" s="5"/>
      <c r="AHL85" s="5"/>
      <c r="AHM85" s="5"/>
      <c r="AHN85" s="5"/>
      <c r="AHO85" s="5"/>
      <c r="AHP85" s="5"/>
      <c r="AHQ85" s="5"/>
      <c r="AHR85" s="5"/>
      <c r="AHS85" s="5"/>
      <c r="AHT85" s="5"/>
      <c r="AHU85" s="5"/>
      <c r="AHV85" s="5"/>
      <c r="AHW85" s="5"/>
      <c r="AHX85" s="5"/>
      <c r="AHY85" s="5"/>
      <c r="AHZ85" s="5"/>
      <c r="AIA85" s="5"/>
      <c r="AIB85" s="5"/>
      <c r="AIC85" s="5"/>
      <c r="AID85" s="5"/>
      <c r="AIE85" s="5"/>
      <c r="AIF85" s="5"/>
      <c r="AIG85" s="5"/>
      <c r="AIH85" s="5"/>
      <c r="AII85" s="5"/>
      <c r="AIJ85" s="5"/>
      <c r="AIK85" s="5"/>
      <c r="AIL85" s="5"/>
      <c r="AIM85" s="5"/>
      <c r="AIN85" s="5"/>
      <c r="AIO85" s="5"/>
      <c r="AIP85" s="5"/>
      <c r="AIQ85" s="5"/>
      <c r="AIR85" s="5"/>
      <c r="AIS85" s="5"/>
      <c r="AIT85" s="5"/>
      <c r="AIU85" s="5"/>
      <c r="AIV85" s="5"/>
      <c r="AIW85" s="5"/>
      <c r="AIX85" s="5"/>
      <c r="AIY85" s="5"/>
      <c r="AIZ85" s="5"/>
      <c r="AJA85" s="5"/>
      <c r="AJB85" s="5"/>
      <c r="AJC85" s="5"/>
      <c r="AJD85" s="5"/>
      <c r="AJE85" s="5"/>
      <c r="AJF85" s="5"/>
      <c r="AJG85" s="5"/>
      <c r="AJH85" s="5"/>
      <c r="AJI85" s="5"/>
      <c r="AJJ85" s="5"/>
      <c r="AJK85" s="5"/>
      <c r="AJL85" s="5"/>
      <c r="AJM85" s="5"/>
      <c r="AJN85" s="5"/>
      <c r="AJO85" s="5"/>
      <c r="AJP85" s="5"/>
      <c r="AJQ85" s="5"/>
      <c r="AJR85" s="5"/>
      <c r="AJS85" s="5"/>
      <c r="AJT85" s="5"/>
      <c r="AJU85" s="5"/>
      <c r="AJV85" s="5"/>
      <c r="AJW85" s="5"/>
      <c r="AJX85" s="5"/>
      <c r="AJY85" s="5"/>
      <c r="AJZ85" s="5"/>
      <c r="AKA85" s="5"/>
      <c r="AKB85" s="5"/>
      <c r="AKC85" s="5"/>
      <c r="AKD85" s="5"/>
      <c r="AKE85" s="5"/>
      <c r="AKF85" s="5"/>
      <c r="AKG85" s="5"/>
      <c r="AKH85" s="5"/>
      <c r="AKI85" s="5"/>
      <c r="AKJ85" s="5"/>
      <c r="AKK85" s="5"/>
      <c r="AKL85" s="5"/>
      <c r="AKM85" s="5"/>
      <c r="AKN85" s="5"/>
      <c r="AKO85" s="5"/>
      <c r="AKP85" s="5"/>
      <c r="AKQ85" s="5"/>
      <c r="AKR85" s="5"/>
      <c r="AKS85" s="5"/>
      <c r="AKT85" s="5"/>
      <c r="AKU85" s="5"/>
      <c r="AKV85" s="5"/>
      <c r="AKW85" s="5"/>
      <c r="AKX85" s="5"/>
      <c r="AKY85" s="5"/>
      <c r="AKZ85" s="5"/>
      <c r="ALA85" s="5"/>
      <c r="ALB85" s="5"/>
      <c r="ALC85" s="5"/>
      <c r="ALD85" s="5"/>
      <c r="ALE85" s="5"/>
      <c r="ALF85" s="5"/>
      <c r="ALG85" s="5"/>
      <c r="ALH85" s="5"/>
      <c r="ALI85" s="5"/>
      <c r="ALJ85" s="5"/>
      <c r="ALK85" s="5"/>
      <c r="ALL85" s="5"/>
      <c r="ALM85" s="5"/>
      <c r="ALN85" s="5"/>
      <c r="ALO85" s="5"/>
      <c r="ALP85" s="5"/>
      <c r="ALQ85" s="5"/>
      <c r="ALR85" s="5"/>
      <c r="ALS85" s="5"/>
      <c r="ALT85" s="5"/>
      <c r="ALU85" s="5"/>
      <c r="ALV85" s="5"/>
      <c r="ALW85" s="5"/>
      <c r="ALX85" s="5"/>
      <c r="ALY85" s="5"/>
      <c r="ALZ85" s="5"/>
      <c r="AMA85" s="5"/>
      <c r="AMB85" s="5"/>
      <c r="AMC85" s="5"/>
      <c r="AMD85" s="5"/>
      <c r="AME85" s="5"/>
      <c r="AMF85" s="5"/>
      <c r="AMG85" s="5"/>
      <c r="AMH85" s="5"/>
      <c r="AMI85" s="5"/>
      <c r="AMJ85" s="5"/>
      <c r="AMK85" s="5"/>
      <c r="AML85" s="5"/>
      <c r="AMM85" s="5"/>
      <c r="AMN85" s="5"/>
      <c r="AMO85" s="5"/>
      <c r="AMP85" s="5"/>
      <c r="AMQ85" s="5"/>
      <c r="AMR85" s="5"/>
      <c r="AMS85" s="5"/>
      <c r="AMT85" s="5"/>
      <c r="AMU85" s="5"/>
      <c r="AMV85" s="5"/>
      <c r="AMW85" s="5"/>
      <c r="AMX85" s="5"/>
      <c r="AMY85" s="5"/>
      <c r="AMZ85" s="5"/>
      <c r="ANA85" s="5"/>
      <c r="ANB85" s="5"/>
      <c r="ANC85" s="5"/>
      <c r="AND85" s="5"/>
      <c r="ANE85" s="5"/>
      <c r="ANF85" s="5"/>
      <c r="ANG85" s="5"/>
      <c r="ANH85" s="5"/>
      <c r="ANI85" s="5"/>
      <c r="ANJ85" s="5"/>
      <c r="ANK85" s="5"/>
      <c r="ANL85" s="5"/>
      <c r="ANM85" s="5"/>
      <c r="ANN85" s="5"/>
      <c r="ANO85" s="5"/>
      <c r="ANP85" s="5"/>
      <c r="ANQ85" s="5"/>
      <c r="ANR85" s="5"/>
      <c r="ANS85" s="5"/>
      <c r="ANT85" s="5"/>
      <c r="ANU85" s="5"/>
      <c r="ANV85" s="5"/>
      <c r="ANW85" s="5"/>
      <c r="ANX85" s="5"/>
      <c r="ANY85" s="5"/>
      <c r="ANZ85" s="5"/>
      <c r="AOA85" s="5"/>
      <c r="AOB85" s="5"/>
      <c r="AOC85" s="5"/>
      <c r="AOD85" s="5"/>
      <c r="AOE85" s="5"/>
      <c r="AOF85" s="5"/>
      <c r="AOG85" s="5"/>
      <c r="AOH85" s="5"/>
      <c r="AOI85" s="5"/>
      <c r="AOJ85" s="5"/>
      <c r="AOK85" s="5"/>
      <c r="AOL85" s="5"/>
      <c r="AOM85" s="5"/>
      <c r="AON85" s="5"/>
      <c r="AOO85" s="5"/>
      <c r="AOP85" s="5"/>
      <c r="AOQ85" s="5"/>
      <c r="AOR85" s="5"/>
      <c r="AOS85" s="5"/>
      <c r="AOT85" s="5"/>
      <c r="AOU85" s="5"/>
      <c r="AOV85" s="5"/>
      <c r="AOW85" s="5"/>
      <c r="AOX85" s="5"/>
      <c r="AOY85" s="5"/>
      <c r="AOZ85" s="5"/>
      <c r="APA85" s="5"/>
      <c r="APB85" s="5"/>
      <c r="APC85" s="5"/>
      <c r="APD85" s="5"/>
      <c r="APE85" s="5"/>
      <c r="APF85" s="5"/>
      <c r="APG85" s="5"/>
      <c r="APH85" s="5"/>
      <c r="API85" s="5"/>
      <c r="APJ85" s="5"/>
      <c r="APK85" s="5"/>
      <c r="APL85" s="5"/>
      <c r="APM85" s="5"/>
      <c r="APN85" s="5"/>
      <c r="APO85" s="5"/>
      <c r="APP85" s="5"/>
      <c r="APQ85" s="5"/>
      <c r="APR85" s="5"/>
      <c r="APS85" s="5"/>
      <c r="APT85" s="5"/>
      <c r="APU85" s="5"/>
      <c r="APV85" s="5"/>
      <c r="APW85" s="5"/>
      <c r="APX85" s="5"/>
      <c r="APY85" s="5"/>
      <c r="APZ85" s="5"/>
      <c r="AQA85" s="5"/>
      <c r="AQB85" s="5"/>
      <c r="AQC85" s="5"/>
      <c r="AQD85" s="5"/>
      <c r="AQE85" s="5"/>
      <c r="AQF85" s="5"/>
      <c r="AQG85" s="5"/>
      <c r="AQH85" s="5"/>
      <c r="AQI85" s="5"/>
      <c r="AQJ85" s="5"/>
      <c r="AQK85" s="5"/>
      <c r="AQL85" s="5"/>
      <c r="AQM85" s="5"/>
      <c r="AQN85" s="5"/>
      <c r="AQO85" s="5"/>
      <c r="AQP85" s="5"/>
      <c r="AQQ85" s="5"/>
      <c r="AQR85" s="5"/>
      <c r="AQS85" s="5"/>
      <c r="AQT85" s="5"/>
      <c r="AQU85" s="5"/>
      <c r="AQV85" s="5"/>
      <c r="AQW85" s="5"/>
      <c r="AQX85" s="5"/>
      <c r="AQY85" s="5"/>
      <c r="AQZ85" s="5"/>
      <c r="ARA85" s="5"/>
      <c r="ARB85" s="5"/>
      <c r="ARC85" s="5"/>
      <c r="ARD85" s="5"/>
      <c r="ARE85" s="5"/>
      <c r="ARF85" s="5"/>
      <c r="ARG85" s="5"/>
      <c r="ARH85" s="5"/>
      <c r="ARI85" s="5"/>
      <c r="ARJ85" s="5"/>
      <c r="ARK85" s="5"/>
      <c r="ARL85" s="5"/>
      <c r="ARM85" s="5"/>
      <c r="ARN85" s="5"/>
      <c r="ARO85" s="5"/>
      <c r="ARP85" s="5"/>
      <c r="ARQ85" s="5"/>
      <c r="ARR85" s="5"/>
      <c r="ARS85" s="5"/>
      <c r="ART85" s="5"/>
      <c r="ARU85" s="5"/>
      <c r="ARV85" s="5"/>
      <c r="ARW85" s="5"/>
      <c r="ARX85" s="5"/>
      <c r="ARY85" s="5"/>
      <c r="ARZ85" s="5"/>
      <c r="ASA85" s="5"/>
      <c r="ASB85" s="5"/>
      <c r="ASC85" s="5"/>
      <c r="ASD85" s="5"/>
      <c r="ASE85" s="5"/>
      <c r="ASF85" s="5"/>
      <c r="ASG85" s="5"/>
      <c r="ASH85" s="5"/>
      <c r="ASI85" s="5"/>
      <c r="ASJ85" s="5"/>
      <c r="ASK85" s="5"/>
      <c r="ASL85" s="5"/>
      <c r="ASM85" s="5"/>
      <c r="ASN85" s="5"/>
      <c r="ASO85" s="5"/>
      <c r="ASP85" s="5"/>
      <c r="ASQ85" s="5"/>
      <c r="ASR85" s="5"/>
      <c r="ASS85" s="5"/>
      <c r="AST85" s="5"/>
      <c r="ASU85" s="5"/>
      <c r="ASV85" s="5"/>
      <c r="ASW85" s="5"/>
      <c r="ASX85" s="5"/>
      <c r="ASY85" s="5"/>
      <c r="ASZ85" s="5"/>
      <c r="ATA85" s="5"/>
      <c r="ATB85" s="5"/>
      <c r="ATC85" s="5"/>
      <c r="ATD85" s="5"/>
      <c r="ATE85" s="5"/>
      <c r="ATF85" s="5"/>
      <c r="ATG85" s="5"/>
      <c r="ATH85" s="5"/>
      <c r="ATI85" s="5"/>
      <c r="ATJ85" s="5"/>
      <c r="ATK85" s="5"/>
      <c r="ATL85" s="5"/>
      <c r="ATM85" s="5"/>
      <c r="ATN85" s="5"/>
      <c r="ATO85" s="5"/>
      <c r="ATP85" s="5"/>
      <c r="ATQ85" s="5"/>
      <c r="ATR85" s="5"/>
      <c r="ATS85" s="5"/>
      <c r="ATT85" s="5"/>
      <c r="ATU85" s="5"/>
      <c r="ATV85" s="5"/>
      <c r="ATW85" s="5"/>
      <c r="ATX85" s="5"/>
      <c r="ATY85" s="5"/>
      <c r="ATZ85" s="5"/>
      <c r="AUA85" s="5"/>
      <c r="AUB85" s="5"/>
      <c r="AUC85" s="5"/>
      <c r="AUD85" s="5"/>
      <c r="AUE85" s="5"/>
      <c r="AUF85" s="5"/>
      <c r="AUG85" s="5"/>
      <c r="AUH85" s="5"/>
      <c r="AUI85" s="5"/>
      <c r="AUJ85" s="5"/>
      <c r="AUK85" s="5"/>
      <c r="AUL85" s="5"/>
      <c r="AUM85" s="5"/>
      <c r="AUN85" s="5"/>
      <c r="AUO85" s="5"/>
      <c r="AUP85" s="5"/>
      <c r="AUQ85" s="5"/>
      <c r="AUR85" s="5"/>
      <c r="AUS85" s="5"/>
      <c r="AUT85" s="5"/>
      <c r="AUU85" s="5"/>
      <c r="AUV85" s="5"/>
      <c r="AUW85" s="5"/>
      <c r="AUX85" s="5"/>
      <c r="AUY85" s="5"/>
      <c r="AUZ85" s="5"/>
      <c r="AVA85" s="5"/>
      <c r="AVB85" s="5"/>
      <c r="AVC85" s="5"/>
      <c r="AVD85" s="5"/>
      <c r="AVE85" s="5"/>
      <c r="AVF85" s="5"/>
      <c r="AVG85" s="5"/>
      <c r="AVH85" s="5"/>
      <c r="AVI85" s="5"/>
      <c r="AVJ85" s="5"/>
      <c r="AVK85" s="5"/>
      <c r="AVL85" s="5"/>
      <c r="AVM85" s="5"/>
      <c r="AVN85" s="5"/>
      <c r="AVO85" s="5"/>
      <c r="AVP85" s="5"/>
      <c r="AVQ85" s="5"/>
      <c r="AVR85" s="5"/>
      <c r="AVS85" s="5"/>
      <c r="AVT85" s="5"/>
      <c r="AVU85" s="5"/>
      <c r="AVV85" s="5"/>
      <c r="AVW85" s="5"/>
      <c r="AVX85" s="5"/>
      <c r="AVY85" s="5"/>
      <c r="AVZ85" s="5"/>
      <c r="AWA85" s="5"/>
      <c r="AWB85" s="5"/>
      <c r="AWC85" s="5"/>
      <c r="AWD85" s="5"/>
      <c r="AWE85" s="5"/>
      <c r="AWF85" s="5"/>
      <c r="AWG85" s="5"/>
      <c r="AWH85" s="5"/>
      <c r="AWI85" s="5"/>
      <c r="AWJ85" s="5"/>
      <c r="AWK85" s="5"/>
      <c r="AWL85" s="5"/>
      <c r="AWM85" s="5"/>
      <c r="AWN85" s="5"/>
      <c r="AWO85" s="5"/>
      <c r="AWP85" s="5"/>
      <c r="AWQ85" s="5"/>
      <c r="AWR85" s="5"/>
      <c r="AWS85" s="5"/>
      <c r="AWT85" s="5"/>
      <c r="AWU85" s="5"/>
      <c r="AWV85" s="5"/>
      <c r="AWW85" s="5"/>
      <c r="AWX85" s="5"/>
      <c r="AWY85" s="5"/>
      <c r="AWZ85" s="5"/>
      <c r="AXA85" s="5"/>
      <c r="AXB85" s="5"/>
      <c r="AXC85" s="5"/>
      <c r="AXD85" s="5"/>
      <c r="AXE85" s="5"/>
      <c r="AXF85" s="5"/>
      <c r="AXG85" s="5"/>
      <c r="AXH85" s="5"/>
      <c r="AXI85" s="5"/>
      <c r="AXJ85" s="5"/>
      <c r="AXK85" s="5"/>
      <c r="AXL85" s="5"/>
      <c r="AXM85" s="5"/>
      <c r="AXN85" s="5"/>
      <c r="AXO85" s="5"/>
      <c r="AXP85" s="5"/>
      <c r="AXQ85" s="5"/>
      <c r="AXR85" s="5"/>
      <c r="AXS85" s="5"/>
      <c r="AXT85" s="5"/>
      <c r="AXU85" s="5"/>
      <c r="AXV85" s="5"/>
      <c r="AXW85" s="5"/>
      <c r="AXX85" s="5"/>
      <c r="AXY85" s="5"/>
      <c r="AXZ85" s="5"/>
      <c r="AYA85" s="5"/>
      <c r="AYB85" s="5"/>
      <c r="AYC85" s="5"/>
      <c r="AYD85" s="5"/>
      <c r="AYE85" s="5"/>
      <c r="AYF85" s="5"/>
      <c r="AYG85" s="5"/>
      <c r="AYH85" s="5"/>
      <c r="AYI85" s="5"/>
      <c r="AYJ85" s="5"/>
      <c r="AYK85" s="5"/>
      <c r="AYL85" s="5"/>
      <c r="AYM85" s="5"/>
      <c r="AYN85" s="5"/>
      <c r="AYO85" s="5"/>
      <c r="AYP85" s="5"/>
      <c r="AYQ85" s="5"/>
      <c r="AYR85" s="5"/>
      <c r="AYS85" s="5"/>
      <c r="AYT85" s="5"/>
      <c r="AYU85" s="5"/>
      <c r="AYV85" s="5"/>
      <c r="AYW85" s="5"/>
      <c r="AYX85" s="5"/>
      <c r="AYY85" s="5"/>
      <c r="AYZ85" s="5"/>
      <c r="AZA85" s="5"/>
      <c r="AZB85" s="5"/>
      <c r="AZC85" s="5"/>
      <c r="AZD85" s="5"/>
      <c r="AZE85" s="5"/>
      <c r="AZF85" s="5"/>
      <c r="AZG85" s="5"/>
      <c r="AZH85" s="5"/>
      <c r="AZI85" s="5"/>
      <c r="AZJ85" s="5"/>
      <c r="AZK85" s="5"/>
      <c r="AZL85" s="5"/>
      <c r="AZM85" s="5"/>
      <c r="AZN85" s="5"/>
      <c r="AZO85" s="5"/>
      <c r="AZP85" s="5"/>
      <c r="AZQ85" s="5"/>
      <c r="AZR85" s="5"/>
      <c r="AZS85" s="5"/>
      <c r="AZT85" s="5"/>
      <c r="AZU85" s="5"/>
      <c r="AZV85" s="5"/>
      <c r="AZW85" s="5"/>
      <c r="AZX85" s="5"/>
      <c r="AZY85" s="5"/>
      <c r="AZZ85" s="5"/>
      <c r="BAA85" s="5"/>
      <c r="BAB85" s="5"/>
      <c r="BAC85" s="5"/>
      <c r="BAD85" s="5"/>
      <c r="BAE85" s="5"/>
      <c r="BAF85" s="5"/>
      <c r="BAG85" s="5"/>
      <c r="BAH85" s="5"/>
      <c r="BAI85" s="5"/>
      <c r="BAJ85" s="5"/>
      <c r="BAK85" s="5"/>
      <c r="BAL85" s="5"/>
      <c r="BAM85" s="5"/>
      <c r="BAN85" s="5"/>
      <c r="BAO85" s="5"/>
      <c r="BAP85" s="5"/>
      <c r="BAQ85" s="5"/>
      <c r="BAR85" s="5"/>
      <c r="BAS85" s="5"/>
      <c r="BAT85" s="5"/>
      <c r="BAU85" s="5"/>
      <c r="BAV85" s="5"/>
      <c r="BAW85" s="5"/>
      <c r="BAX85" s="5"/>
      <c r="BAY85" s="5"/>
      <c r="BAZ85" s="5"/>
      <c r="BBA85" s="5"/>
      <c r="BBB85" s="5"/>
      <c r="BBC85" s="5"/>
      <c r="BBD85" s="5"/>
      <c r="BBE85" s="5"/>
      <c r="BBF85" s="5"/>
      <c r="BBG85" s="5"/>
      <c r="BBH85" s="5"/>
      <c r="BBI85" s="5"/>
      <c r="BBJ85" s="5"/>
      <c r="BBK85" s="5"/>
      <c r="BBL85" s="5"/>
      <c r="BBM85" s="5"/>
      <c r="BBN85" s="5"/>
      <c r="BBO85" s="5"/>
      <c r="BBP85" s="5"/>
      <c r="BBQ85" s="5"/>
      <c r="BBR85" s="5"/>
      <c r="BBS85" s="5"/>
      <c r="BBT85" s="5"/>
      <c r="BBU85" s="5"/>
      <c r="BBV85" s="5"/>
      <c r="BBW85" s="5"/>
      <c r="BBX85" s="5"/>
      <c r="BBY85" s="5"/>
      <c r="BBZ85" s="5"/>
      <c r="BCA85" s="5"/>
      <c r="BCB85" s="5"/>
      <c r="BCC85" s="5"/>
      <c r="BCD85" s="5"/>
      <c r="BCE85" s="5"/>
      <c r="BCF85" s="5"/>
      <c r="BCG85" s="5"/>
      <c r="BCH85" s="5"/>
      <c r="BCI85" s="5"/>
      <c r="BCJ85" s="5"/>
      <c r="BCK85" s="5"/>
      <c r="BCL85" s="5"/>
      <c r="BCM85" s="5"/>
      <c r="BCN85" s="5"/>
      <c r="BCO85" s="5"/>
      <c r="BCP85" s="5"/>
      <c r="BCQ85" s="5"/>
      <c r="BCR85" s="5"/>
      <c r="BCS85" s="5"/>
      <c r="BCT85" s="5"/>
      <c r="BCU85" s="5"/>
      <c r="BCV85" s="5"/>
      <c r="BCW85" s="5"/>
      <c r="BCX85" s="5"/>
      <c r="BCY85" s="5"/>
      <c r="BCZ85" s="5"/>
      <c r="BDA85" s="5"/>
      <c r="BDB85" s="5"/>
      <c r="BDC85" s="5"/>
      <c r="BDD85" s="5"/>
      <c r="BDE85" s="5"/>
      <c r="BDF85" s="5"/>
      <c r="BDG85" s="5"/>
      <c r="BDH85" s="5"/>
      <c r="BDI85" s="5"/>
      <c r="BDJ85" s="5"/>
      <c r="BDK85" s="5"/>
      <c r="BDL85" s="5"/>
      <c r="BDM85" s="5"/>
      <c r="BDN85" s="5"/>
      <c r="BDO85" s="5"/>
      <c r="BDP85" s="5"/>
      <c r="BDQ85" s="5"/>
      <c r="BDR85" s="5"/>
      <c r="BDS85" s="5"/>
      <c r="BDT85" s="5"/>
      <c r="BDU85" s="5"/>
      <c r="BDV85" s="5"/>
      <c r="BDW85" s="5"/>
      <c r="BDX85" s="5"/>
      <c r="BDY85" s="5"/>
      <c r="BDZ85" s="5"/>
      <c r="BEA85" s="5"/>
      <c r="BEB85" s="5"/>
      <c r="BEC85" s="5"/>
      <c r="BED85" s="5"/>
      <c r="BEE85" s="5"/>
      <c r="BEF85" s="5"/>
      <c r="BEG85" s="5"/>
      <c r="BEH85" s="5"/>
      <c r="BEI85" s="5"/>
      <c r="BEJ85" s="5"/>
      <c r="BEK85" s="5"/>
      <c r="BEL85" s="5"/>
      <c r="BEM85" s="5"/>
      <c r="BEN85" s="5"/>
      <c r="BEO85" s="5"/>
      <c r="BEP85" s="5"/>
      <c r="BEQ85" s="5"/>
      <c r="BER85" s="5"/>
      <c r="BES85" s="5"/>
      <c r="BET85" s="5"/>
      <c r="BEU85" s="5"/>
      <c r="BEV85" s="5"/>
      <c r="BEW85" s="5"/>
      <c r="BEX85" s="5"/>
      <c r="BEY85" s="5"/>
      <c r="BEZ85" s="5"/>
      <c r="BFA85" s="5"/>
      <c r="BFB85" s="5"/>
      <c r="BFC85" s="5"/>
      <c r="BFD85" s="5"/>
      <c r="BFE85" s="5"/>
      <c r="BFF85" s="5"/>
      <c r="BFG85" s="5"/>
      <c r="BFH85" s="5"/>
      <c r="BFI85" s="5"/>
      <c r="BFJ85" s="5"/>
      <c r="BFK85" s="5"/>
      <c r="BFL85" s="5"/>
      <c r="BFM85" s="5"/>
      <c r="BFN85" s="5"/>
      <c r="BFO85" s="5"/>
      <c r="BFP85" s="5"/>
      <c r="BFQ85" s="5"/>
      <c r="BFR85" s="5"/>
      <c r="BFS85" s="5"/>
      <c r="BFT85" s="5"/>
      <c r="BFU85" s="5"/>
      <c r="BFV85" s="5"/>
      <c r="BFW85" s="5"/>
      <c r="BFX85" s="5"/>
      <c r="BFY85" s="5"/>
      <c r="BFZ85" s="5"/>
      <c r="BGA85" s="5"/>
      <c r="BGB85" s="5"/>
      <c r="BGC85" s="5"/>
      <c r="BGD85" s="5"/>
      <c r="BGE85" s="5"/>
      <c r="BGF85" s="5"/>
      <c r="BGG85" s="5"/>
      <c r="BGH85" s="5"/>
      <c r="BGI85" s="5"/>
      <c r="BGJ85" s="5"/>
      <c r="BGK85" s="5"/>
      <c r="BGL85" s="5"/>
      <c r="BGM85" s="5"/>
      <c r="BGN85" s="5"/>
      <c r="BGO85" s="5"/>
      <c r="BGP85" s="5"/>
      <c r="BGQ85" s="5"/>
      <c r="BGR85" s="5"/>
      <c r="BGS85" s="5"/>
      <c r="BGT85" s="5"/>
      <c r="BGU85" s="5"/>
      <c r="BGV85" s="5"/>
      <c r="BGW85" s="5"/>
      <c r="BGX85" s="5"/>
      <c r="BGY85" s="5"/>
      <c r="BGZ85" s="5"/>
      <c r="BHA85" s="5"/>
      <c r="BHB85" s="5"/>
      <c r="BHC85" s="5"/>
      <c r="BHD85" s="5"/>
      <c r="BHE85" s="5"/>
      <c r="BHF85" s="5"/>
      <c r="BHG85" s="5"/>
      <c r="BHH85" s="5"/>
      <c r="BHI85" s="5"/>
      <c r="BHJ85" s="5"/>
      <c r="BHK85" s="5"/>
      <c r="BHL85" s="5"/>
      <c r="BHM85" s="5"/>
      <c r="BHN85" s="5"/>
      <c r="BHO85" s="5"/>
      <c r="BHP85" s="5"/>
      <c r="BHQ85" s="5"/>
      <c r="BHR85" s="5"/>
      <c r="BHS85" s="5"/>
      <c r="BHT85" s="5"/>
      <c r="BHU85" s="5"/>
      <c r="BHV85" s="5"/>
      <c r="BHW85" s="5"/>
      <c r="BHX85" s="5"/>
      <c r="BHY85" s="5"/>
      <c r="BHZ85" s="5"/>
      <c r="BIA85" s="5"/>
      <c r="BIB85" s="5"/>
      <c r="BIC85" s="5"/>
      <c r="BID85" s="5"/>
      <c r="BIE85" s="5"/>
      <c r="BIF85" s="5"/>
      <c r="BIG85" s="5"/>
      <c r="BIH85" s="5"/>
      <c r="BII85" s="5"/>
      <c r="BIJ85" s="5"/>
      <c r="BIK85" s="5"/>
      <c r="BIL85" s="5"/>
      <c r="BIM85" s="5"/>
      <c r="BIN85" s="5"/>
      <c r="BIO85" s="5"/>
      <c r="BIP85" s="5"/>
      <c r="BIQ85" s="5"/>
      <c r="BIR85" s="5"/>
      <c r="BIS85" s="5"/>
      <c r="BIT85" s="5"/>
      <c r="BIU85" s="5"/>
      <c r="BIV85" s="5"/>
      <c r="BIW85" s="5"/>
      <c r="BIX85" s="5"/>
      <c r="BIY85" s="5"/>
      <c r="BIZ85" s="5"/>
      <c r="BJA85" s="5"/>
      <c r="BJB85" s="5"/>
      <c r="BJC85" s="5"/>
      <c r="BJD85" s="5"/>
      <c r="BJE85" s="5"/>
      <c r="BJF85" s="5"/>
      <c r="BJG85" s="5"/>
      <c r="BJH85" s="5"/>
      <c r="BJI85" s="5"/>
      <c r="BJJ85" s="5"/>
      <c r="BJK85" s="5"/>
      <c r="BJL85" s="5"/>
      <c r="BJM85" s="5"/>
      <c r="BJN85" s="5"/>
      <c r="BJO85" s="5"/>
      <c r="BJP85" s="5"/>
      <c r="BJQ85" s="5"/>
      <c r="BJR85" s="5"/>
      <c r="BJS85" s="5"/>
      <c r="BJT85" s="5"/>
      <c r="BJU85" s="5"/>
      <c r="BJV85" s="5"/>
      <c r="BJW85" s="5"/>
      <c r="BJX85" s="5"/>
      <c r="BJY85" s="5"/>
      <c r="BJZ85" s="5"/>
      <c r="BKA85" s="5"/>
      <c r="BKB85" s="5"/>
      <c r="BKC85" s="5"/>
      <c r="BKD85" s="5"/>
      <c r="BKE85" s="5"/>
      <c r="BKF85" s="5"/>
      <c r="BKG85" s="5"/>
      <c r="BKH85" s="5"/>
      <c r="BKI85" s="5"/>
      <c r="BKJ85" s="5"/>
      <c r="BKK85" s="5"/>
      <c r="BKL85" s="5"/>
      <c r="BKM85" s="5"/>
      <c r="BKN85" s="5"/>
      <c r="BKO85" s="5"/>
      <c r="BKP85" s="5"/>
      <c r="BKQ85" s="5"/>
      <c r="BKR85" s="5"/>
      <c r="BKS85" s="5"/>
      <c r="BKT85" s="5"/>
      <c r="BKU85" s="5"/>
      <c r="BKV85" s="5"/>
      <c r="BKW85" s="5"/>
      <c r="BKX85" s="5"/>
      <c r="BKY85" s="5"/>
      <c r="BKZ85" s="5"/>
      <c r="BLA85" s="5"/>
      <c r="BLB85" s="5"/>
      <c r="BLC85" s="5"/>
      <c r="BLD85" s="5"/>
      <c r="BLE85" s="5"/>
      <c r="BLF85" s="5"/>
      <c r="BLG85" s="5"/>
      <c r="BLH85" s="5"/>
      <c r="BLI85" s="5"/>
      <c r="BLJ85" s="5"/>
      <c r="BLK85" s="5"/>
      <c r="BLL85" s="5"/>
      <c r="BLM85" s="5"/>
      <c r="BLN85" s="5"/>
      <c r="BLO85" s="5"/>
      <c r="BLP85" s="5"/>
      <c r="BLQ85" s="5"/>
      <c r="BLR85" s="5"/>
      <c r="BLS85" s="5"/>
      <c r="BLT85" s="5"/>
      <c r="BLU85" s="5"/>
      <c r="BLV85" s="5"/>
      <c r="BLW85" s="5"/>
      <c r="BLX85" s="5"/>
      <c r="BLY85" s="5"/>
      <c r="BLZ85" s="5"/>
      <c r="BMA85" s="5"/>
      <c r="BMB85" s="5"/>
      <c r="BMC85" s="5"/>
      <c r="BMD85" s="5"/>
      <c r="BME85" s="5"/>
      <c r="BMF85" s="5"/>
      <c r="BMG85" s="5"/>
      <c r="BMH85" s="5"/>
      <c r="BMI85" s="5"/>
      <c r="BMJ85" s="5"/>
      <c r="BMK85" s="5"/>
      <c r="BML85" s="5"/>
      <c r="BMM85" s="5"/>
      <c r="BMN85" s="5"/>
      <c r="BMO85" s="5"/>
      <c r="BMP85" s="5"/>
      <c r="BMQ85" s="5"/>
      <c r="BMR85" s="5"/>
      <c r="BMS85" s="5"/>
      <c r="BMT85" s="5"/>
      <c r="BMU85" s="5"/>
      <c r="BMV85" s="5"/>
      <c r="BMW85" s="5"/>
      <c r="BMX85" s="5"/>
      <c r="BMY85" s="5"/>
      <c r="BMZ85" s="5"/>
      <c r="BNA85" s="5"/>
      <c r="BNB85" s="5"/>
      <c r="BNC85" s="5"/>
      <c r="BND85" s="5"/>
      <c r="BNE85" s="5"/>
      <c r="BNF85" s="5"/>
      <c r="BNG85" s="5"/>
      <c r="BNH85" s="5"/>
      <c r="BNI85" s="5"/>
      <c r="BNJ85" s="5"/>
      <c r="BNK85" s="5"/>
      <c r="BNL85" s="5"/>
      <c r="BNM85" s="5"/>
      <c r="BNN85" s="5"/>
      <c r="BNO85" s="5"/>
      <c r="BNP85" s="5"/>
      <c r="BNQ85" s="5"/>
      <c r="BNR85" s="5"/>
      <c r="BNS85" s="5"/>
      <c r="BNT85" s="5"/>
      <c r="BNU85" s="5"/>
      <c r="BNV85" s="5"/>
      <c r="BNW85" s="5"/>
      <c r="BNX85" s="5"/>
      <c r="BNY85" s="5"/>
      <c r="BNZ85" s="5"/>
      <c r="BOA85" s="5"/>
      <c r="BOB85" s="5"/>
      <c r="BOC85" s="5"/>
      <c r="BOD85" s="5"/>
      <c r="BOE85" s="5"/>
      <c r="BOF85" s="5"/>
      <c r="BOG85" s="5"/>
      <c r="BOH85" s="5"/>
      <c r="BOI85" s="5"/>
      <c r="BOJ85" s="5"/>
      <c r="BOK85" s="5"/>
      <c r="BOL85" s="5"/>
      <c r="BOM85" s="5"/>
      <c r="BON85" s="5"/>
      <c r="BOO85" s="5"/>
      <c r="BOP85" s="5"/>
      <c r="BOQ85" s="5"/>
      <c r="BOR85" s="5"/>
      <c r="BOS85" s="5"/>
      <c r="BOT85" s="5"/>
      <c r="BOU85" s="5"/>
      <c r="BOV85" s="5"/>
      <c r="BOW85" s="5"/>
      <c r="BOX85" s="5"/>
      <c r="BOY85" s="5"/>
      <c r="BOZ85" s="5"/>
      <c r="BPA85" s="5"/>
      <c r="BPB85" s="5"/>
      <c r="BPC85" s="5"/>
      <c r="BPD85" s="5"/>
      <c r="BPE85" s="5"/>
      <c r="BPF85" s="5"/>
      <c r="BPG85" s="5"/>
      <c r="BPH85" s="5"/>
      <c r="BPI85" s="5"/>
      <c r="BPJ85" s="5"/>
      <c r="BPK85" s="5"/>
      <c r="BPL85" s="5"/>
      <c r="BPM85" s="5"/>
      <c r="BPN85" s="5"/>
      <c r="BPO85" s="5"/>
      <c r="BPP85" s="5"/>
      <c r="BPQ85" s="5"/>
      <c r="BPR85" s="5"/>
      <c r="BPS85" s="5"/>
      <c r="BPT85" s="5"/>
      <c r="BPU85" s="5"/>
      <c r="BPV85" s="5"/>
      <c r="BPW85" s="5"/>
      <c r="BPX85" s="5"/>
      <c r="BPY85" s="5"/>
      <c r="BPZ85" s="5"/>
      <c r="BQA85" s="5"/>
      <c r="BQB85" s="5"/>
      <c r="BQC85" s="5"/>
      <c r="BQD85" s="5"/>
      <c r="BQE85" s="5"/>
      <c r="BQF85" s="5"/>
      <c r="BQG85" s="5"/>
      <c r="BQH85" s="5"/>
      <c r="BQI85" s="5"/>
      <c r="BQJ85" s="5"/>
      <c r="BQK85" s="5"/>
      <c r="BQL85" s="5"/>
      <c r="BQM85" s="5"/>
      <c r="BQN85" s="5"/>
      <c r="BQO85" s="5"/>
      <c r="BQP85" s="5"/>
      <c r="BQQ85" s="5"/>
      <c r="BQR85" s="5"/>
      <c r="BQS85" s="5"/>
      <c r="BQT85" s="5"/>
      <c r="BQU85" s="5"/>
      <c r="BQV85" s="5"/>
      <c r="BQW85" s="5"/>
      <c r="BQX85" s="5"/>
      <c r="BQY85" s="5"/>
      <c r="BQZ85" s="5"/>
      <c r="BRA85" s="5"/>
      <c r="BRB85" s="5"/>
      <c r="BRC85" s="5"/>
      <c r="BRD85" s="5"/>
      <c r="BRE85" s="5"/>
      <c r="BRF85" s="5"/>
      <c r="BRG85" s="5"/>
      <c r="BRH85" s="5"/>
      <c r="BRI85" s="5"/>
      <c r="BRJ85" s="5"/>
      <c r="BRK85" s="5"/>
      <c r="BRL85" s="5"/>
      <c r="BRM85" s="5"/>
      <c r="BRN85" s="5"/>
      <c r="BRO85" s="5"/>
      <c r="BRP85" s="5"/>
      <c r="BRQ85" s="5"/>
      <c r="BRR85" s="5"/>
      <c r="BRS85" s="5"/>
      <c r="BRT85" s="5"/>
      <c r="BRU85" s="5"/>
      <c r="BRV85" s="5"/>
      <c r="BRW85" s="5"/>
      <c r="BRX85" s="5"/>
      <c r="BRY85" s="5"/>
      <c r="BRZ85" s="5"/>
      <c r="BSA85" s="5"/>
      <c r="BSB85" s="5"/>
      <c r="BSC85" s="5"/>
      <c r="BSD85" s="5"/>
      <c r="BSE85" s="5"/>
      <c r="BSF85" s="5"/>
      <c r="BSG85" s="5"/>
      <c r="BSH85" s="5"/>
      <c r="BSI85" s="5"/>
      <c r="BSJ85" s="5"/>
      <c r="BSK85" s="5"/>
      <c r="BSL85" s="5"/>
      <c r="BSM85" s="5"/>
      <c r="BSN85" s="5"/>
      <c r="BSO85" s="5"/>
      <c r="BSP85" s="5"/>
      <c r="BSQ85" s="5"/>
      <c r="BSR85" s="5"/>
      <c r="BSS85" s="5"/>
      <c r="BST85" s="5"/>
      <c r="BSU85" s="5"/>
      <c r="BSV85" s="5"/>
      <c r="BSW85" s="5"/>
      <c r="BSX85" s="5"/>
      <c r="BSY85" s="5"/>
      <c r="BSZ85" s="5"/>
      <c r="BTA85" s="5"/>
      <c r="BTB85" s="5"/>
      <c r="BTC85" s="5"/>
      <c r="BTD85" s="5"/>
      <c r="BTE85" s="5"/>
      <c r="BTF85" s="5"/>
      <c r="BTG85" s="5"/>
      <c r="BTH85" s="5"/>
      <c r="BTI85" s="5"/>
      <c r="BTJ85" s="5"/>
      <c r="BTK85" s="5"/>
      <c r="BTL85" s="5"/>
      <c r="BTM85" s="5"/>
      <c r="BTN85" s="5"/>
      <c r="BTO85" s="5"/>
      <c r="BTP85" s="5"/>
      <c r="BTQ85" s="5"/>
      <c r="BTR85" s="5"/>
      <c r="BTS85" s="5"/>
      <c r="BTT85" s="5"/>
      <c r="BTU85" s="5"/>
      <c r="BTV85" s="5"/>
      <c r="BTW85" s="5"/>
      <c r="BTX85" s="5"/>
      <c r="BTY85" s="5"/>
      <c r="BTZ85" s="5"/>
      <c r="BUA85" s="5"/>
      <c r="BUB85" s="5"/>
      <c r="BUC85" s="5"/>
      <c r="BUD85" s="5"/>
      <c r="BUE85" s="5"/>
      <c r="BUF85" s="5"/>
      <c r="BUG85" s="5"/>
      <c r="BUH85" s="5"/>
      <c r="BUI85" s="5"/>
      <c r="BUJ85" s="5"/>
      <c r="BUK85" s="5"/>
      <c r="BUL85" s="5"/>
      <c r="BUM85" s="5"/>
      <c r="BUN85" s="5"/>
      <c r="BUO85" s="5"/>
      <c r="BUP85" s="5"/>
      <c r="BUQ85" s="5"/>
      <c r="BUR85" s="5"/>
      <c r="BUS85" s="5"/>
      <c r="BUT85" s="5"/>
      <c r="BUU85" s="5"/>
      <c r="BUV85" s="5"/>
      <c r="BUW85" s="5"/>
      <c r="BUX85" s="5"/>
      <c r="BUY85" s="5"/>
      <c r="BUZ85" s="5"/>
      <c r="BVA85" s="5"/>
      <c r="BVB85" s="5"/>
      <c r="BVC85" s="5"/>
      <c r="BVD85" s="5"/>
      <c r="BVE85" s="5"/>
      <c r="BVF85" s="5"/>
      <c r="BVG85" s="5"/>
      <c r="BVH85" s="5"/>
      <c r="BVI85" s="5"/>
      <c r="BVJ85" s="5"/>
      <c r="BVK85" s="5"/>
      <c r="BVL85" s="5"/>
      <c r="BVM85" s="5"/>
      <c r="BVN85" s="5"/>
      <c r="BVO85" s="5"/>
      <c r="BVP85" s="5"/>
      <c r="BVQ85" s="5"/>
      <c r="BVR85" s="5"/>
      <c r="BVS85" s="5"/>
      <c r="BVT85" s="5"/>
      <c r="BVU85" s="5"/>
      <c r="BVV85" s="5"/>
      <c r="BVW85" s="5"/>
      <c r="BVX85" s="5"/>
      <c r="BVY85" s="5"/>
      <c r="BVZ85" s="5"/>
      <c r="BWA85" s="5"/>
      <c r="BWB85" s="5"/>
      <c r="BWC85" s="5"/>
      <c r="BWD85" s="5"/>
      <c r="BWE85" s="5"/>
      <c r="BWF85" s="5"/>
      <c r="BWG85" s="5"/>
      <c r="BWH85" s="5"/>
      <c r="BWI85" s="5"/>
      <c r="BWJ85" s="5"/>
      <c r="BWK85" s="5"/>
      <c r="BWL85" s="5"/>
      <c r="BWM85" s="5"/>
      <c r="BWN85" s="5"/>
      <c r="BWO85" s="5"/>
      <c r="BWP85" s="5"/>
      <c r="BWQ85" s="5"/>
      <c r="BWR85" s="5"/>
      <c r="BWS85" s="5"/>
      <c r="BWT85" s="5"/>
      <c r="BWU85" s="5"/>
      <c r="BWV85" s="5"/>
      <c r="BWW85" s="5"/>
      <c r="BWX85" s="5"/>
      <c r="BWY85" s="5"/>
      <c r="BWZ85" s="5"/>
      <c r="BXA85" s="5"/>
      <c r="BXB85" s="5"/>
      <c r="BXC85" s="5"/>
      <c r="BXD85" s="5"/>
      <c r="BXE85" s="5"/>
      <c r="BXF85" s="5"/>
      <c r="BXG85" s="5"/>
      <c r="BXH85" s="5"/>
      <c r="BXI85" s="5"/>
      <c r="BXJ85" s="5"/>
      <c r="BXK85" s="5"/>
      <c r="BXL85" s="5"/>
      <c r="BXM85" s="5"/>
      <c r="BXN85" s="5"/>
      <c r="BXO85" s="5"/>
      <c r="BXP85" s="5"/>
      <c r="BXQ85" s="5"/>
      <c r="BXR85" s="5"/>
      <c r="BXS85" s="5"/>
      <c r="BXT85" s="5"/>
      <c r="BXU85" s="5"/>
      <c r="BXV85" s="5"/>
      <c r="BXW85" s="5"/>
      <c r="BXX85" s="5"/>
      <c r="BXY85" s="5"/>
      <c r="BXZ85" s="5"/>
      <c r="BYA85" s="5"/>
      <c r="BYB85" s="5"/>
      <c r="BYC85" s="5"/>
      <c r="BYD85" s="5"/>
      <c r="BYE85" s="5"/>
      <c r="BYF85" s="5"/>
      <c r="BYG85" s="5"/>
      <c r="BYH85" s="5"/>
      <c r="BYI85" s="5"/>
      <c r="BYJ85" s="5"/>
      <c r="BYK85" s="5"/>
      <c r="BYL85" s="5"/>
      <c r="BYM85" s="5"/>
      <c r="BYN85" s="5"/>
      <c r="BYO85" s="5"/>
      <c r="BYP85" s="5"/>
      <c r="BYQ85" s="5"/>
      <c r="BYR85" s="5"/>
      <c r="BYS85" s="5"/>
      <c r="BYT85" s="5"/>
      <c r="BYU85" s="5"/>
      <c r="BYV85" s="5"/>
      <c r="BYW85" s="5"/>
      <c r="BYX85" s="5"/>
      <c r="BYY85" s="5"/>
      <c r="BYZ85" s="5"/>
      <c r="BZA85" s="5"/>
      <c r="BZB85" s="5"/>
      <c r="BZC85" s="5"/>
      <c r="BZD85" s="5"/>
      <c r="BZE85" s="5"/>
      <c r="BZF85" s="5"/>
      <c r="BZG85" s="5"/>
      <c r="BZH85" s="5"/>
      <c r="BZI85" s="5"/>
      <c r="BZJ85" s="5"/>
      <c r="BZK85" s="5"/>
      <c r="BZL85" s="5"/>
      <c r="BZM85" s="5"/>
      <c r="BZN85" s="5"/>
      <c r="BZO85" s="5"/>
      <c r="BZP85" s="5"/>
      <c r="BZQ85" s="5"/>
      <c r="BZR85" s="5"/>
      <c r="BZS85" s="5"/>
      <c r="BZT85" s="5"/>
      <c r="BZU85" s="5"/>
      <c r="BZV85" s="5"/>
      <c r="BZW85" s="5"/>
      <c r="BZX85" s="5"/>
      <c r="BZY85" s="5"/>
      <c r="BZZ85" s="5"/>
      <c r="CAA85" s="5"/>
      <c r="CAB85" s="5"/>
      <c r="CAC85" s="5"/>
      <c r="CAD85" s="5"/>
      <c r="CAE85" s="5"/>
      <c r="CAF85" s="5"/>
      <c r="CAG85" s="5"/>
      <c r="CAH85" s="5"/>
      <c r="CAI85" s="5"/>
      <c r="CAJ85" s="5"/>
      <c r="CAK85" s="5"/>
      <c r="CAL85" s="5"/>
      <c r="CAM85" s="5"/>
      <c r="CAN85" s="5"/>
      <c r="CAO85" s="5"/>
      <c r="CAP85" s="5"/>
      <c r="CAQ85" s="5"/>
      <c r="CAR85" s="5"/>
      <c r="CAS85" s="5"/>
      <c r="CAT85" s="5"/>
      <c r="CAU85" s="5"/>
      <c r="CAV85" s="5"/>
      <c r="CAW85" s="5"/>
      <c r="CAX85" s="5"/>
      <c r="CAY85" s="5"/>
      <c r="CAZ85" s="5"/>
      <c r="CBA85" s="5"/>
      <c r="CBB85" s="5"/>
      <c r="CBC85" s="5"/>
      <c r="CBD85" s="5"/>
      <c r="CBE85" s="5"/>
      <c r="CBF85" s="5"/>
      <c r="CBG85" s="5"/>
      <c r="CBH85" s="5"/>
      <c r="CBI85" s="5"/>
      <c r="CBJ85" s="5"/>
      <c r="CBK85" s="5"/>
      <c r="CBL85" s="5"/>
      <c r="CBM85" s="5"/>
      <c r="CBN85" s="5"/>
      <c r="CBO85" s="5"/>
      <c r="CBP85" s="5"/>
      <c r="CBQ85" s="5"/>
      <c r="CBR85" s="5"/>
      <c r="CBS85" s="5"/>
      <c r="CBT85" s="5"/>
      <c r="CBU85" s="5"/>
      <c r="CBV85" s="5"/>
      <c r="CBW85" s="5"/>
      <c r="CBX85" s="5"/>
      <c r="CBY85" s="5"/>
      <c r="CBZ85" s="5"/>
      <c r="CCA85" s="5"/>
      <c r="CCB85" s="5"/>
      <c r="CCC85" s="5"/>
      <c r="CCD85" s="5"/>
      <c r="CCE85" s="5"/>
      <c r="CCF85" s="5"/>
      <c r="CCG85" s="5"/>
      <c r="CCH85" s="5"/>
      <c r="CCI85" s="5"/>
      <c r="CCJ85" s="5"/>
      <c r="CCK85" s="5"/>
      <c r="CCL85" s="5"/>
      <c r="CCM85" s="5"/>
      <c r="CCN85" s="5"/>
      <c r="CCO85" s="5"/>
      <c r="CCP85" s="5"/>
      <c r="CCQ85" s="5"/>
      <c r="CCR85" s="5"/>
      <c r="CCS85" s="5"/>
      <c r="CCT85" s="5"/>
      <c r="CCU85" s="5"/>
      <c r="CCV85" s="5"/>
      <c r="CCW85" s="5"/>
      <c r="CCX85" s="5"/>
      <c r="CCY85" s="5"/>
      <c r="CCZ85" s="5"/>
      <c r="CDA85" s="5"/>
      <c r="CDB85" s="5"/>
      <c r="CDC85" s="5"/>
      <c r="CDD85" s="5"/>
      <c r="CDE85" s="5"/>
      <c r="CDF85" s="5"/>
      <c r="CDG85" s="5"/>
      <c r="CDH85" s="5"/>
      <c r="CDI85" s="5"/>
      <c r="CDJ85" s="5"/>
      <c r="CDK85" s="5"/>
      <c r="CDL85" s="5"/>
      <c r="CDM85" s="5"/>
      <c r="CDN85" s="5"/>
      <c r="CDO85" s="5"/>
      <c r="CDP85" s="5"/>
      <c r="CDQ85" s="5"/>
      <c r="CDR85" s="5"/>
      <c r="CDS85" s="5"/>
      <c r="CDT85" s="5"/>
      <c r="CDU85" s="5"/>
      <c r="CDV85" s="5"/>
      <c r="CDW85" s="5"/>
      <c r="CDX85" s="5"/>
      <c r="CDY85" s="5"/>
      <c r="CDZ85" s="5"/>
      <c r="CEA85" s="5"/>
      <c r="CEB85" s="5"/>
      <c r="CEC85" s="5"/>
      <c r="CED85" s="5"/>
      <c r="CEE85" s="5"/>
      <c r="CEF85" s="5"/>
      <c r="CEG85" s="5"/>
      <c r="CEH85" s="5"/>
      <c r="CEI85" s="5"/>
      <c r="CEJ85" s="5"/>
      <c r="CEK85" s="5"/>
      <c r="CEL85" s="5"/>
      <c r="CEM85" s="5"/>
      <c r="CEN85" s="5"/>
      <c r="CEO85" s="5"/>
      <c r="CEP85" s="5"/>
      <c r="CEQ85" s="5"/>
      <c r="CER85" s="5"/>
      <c r="CES85" s="5"/>
      <c r="CET85" s="5"/>
      <c r="CEU85" s="5"/>
      <c r="CEV85" s="5"/>
      <c r="CEW85" s="5"/>
      <c r="CEX85" s="5"/>
      <c r="CEY85" s="5"/>
      <c r="CEZ85" s="5"/>
      <c r="CFA85" s="5"/>
      <c r="CFB85" s="5"/>
      <c r="CFC85" s="5"/>
      <c r="CFD85" s="5"/>
      <c r="CFE85" s="5"/>
      <c r="CFF85" s="5"/>
      <c r="CFG85" s="5"/>
      <c r="CFH85" s="5"/>
      <c r="CFI85" s="5"/>
      <c r="CFJ85" s="5"/>
      <c r="CFK85" s="5"/>
      <c r="CFL85" s="5"/>
      <c r="CFM85" s="5"/>
      <c r="CFN85" s="5"/>
      <c r="CFO85" s="5"/>
      <c r="CFP85" s="5"/>
      <c r="CFQ85" s="5"/>
      <c r="CFR85" s="5"/>
      <c r="CFS85" s="5"/>
      <c r="CFT85" s="5"/>
      <c r="CFU85" s="5"/>
      <c r="CFV85" s="5"/>
      <c r="CFW85" s="5"/>
      <c r="CFX85" s="5"/>
      <c r="CFY85" s="5"/>
      <c r="CFZ85" s="5"/>
      <c r="CGA85" s="5"/>
      <c r="CGB85" s="5"/>
      <c r="CGC85" s="5"/>
      <c r="CGD85" s="5"/>
      <c r="CGE85" s="5"/>
      <c r="CGF85" s="5"/>
      <c r="CGG85" s="5"/>
      <c r="CGH85" s="5"/>
      <c r="CGI85" s="5"/>
      <c r="CGJ85" s="5"/>
      <c r="CGK85" s="5"/>
      <c r="CGL85" s="5"/>
      <c r="CGM85" s="5"/>
      <c r="CGN85" s="5"/>
      <c r="CGO85" s="5"/>
      <c r="CGP85" s="5"/>
      <c r="CGQ85" s="5"/>
      <c r="CGR85" s="5"/>
      <c r="CGS85" s="5"/>
      <c r="CGT85" s="5"/>
      <c r="CGU85" s="5"/>
      <c r="CGV85" s="5"/>
      <c r="CGW85" s="5"/>
      <c r="CGX85" s="5"/>
      <c r="CGY85" s="5"/>
      <c r="CGZ85" s="5"/>
      <c r="CHA85" s="5"/>
      <c r="CHB85" s="5"/>
      <c r="CHC85" s="5"/>
      <c r="CHD85" s="5"/>
      <c r="CHE85" s="5"/>
      <c r="CHF85" s="5"/>
      <c r="CHG85" s="5"/>
      <c r="CHH85" s="5"/>
      <c r="CHI85" s="5"/>
      <c r="CHJ85" s="5"/>
      <c r="CHK85" s="5"/>
      <c r="CHL85" s="5"/>
      <c r="CHM85" s="5"/>
      <c r="CHN85" s="5"/>
      <c r="CHO85" s="5"/>
      <c r="CHP85" s="5"/>
      <c r="CHQ85" s="5"/>
      <c r="CHR85" s="5"/>
      <c r="CHS85" s="5"/>
      <c r="CHT85" s="5"/>
      <c r="CHU85" s="5"/>
      <c r="CHV85" s="5"/>
      <c r="CHW85" s="5"/>
      <c r="CHX85" s="5"/>
      <c r="CHY85" s="5"/>
      <c r="CHZ85" s="5"/>
      <c r="CIA85" s="5"/>
      <c r="CIB85" s="5"/>
      <c r="CIC85" s="5"/>
      <c r="CID85" s="5"/>
      <c r="CIE85" s="5"/>
      <c r="CIF85" s="5"/>
      <c r="CIG85" s="5"/>
      <c r="CIH85" s="5"/>
      <c r="CII85" s="5"/>
      <c r="CIJ85" s="5"/>
      <c r="CIK85" s="5"/>
      <c r="CIL85" s="5"/>
      <c r="CIM85" s="5"/>
      <c r="CIN85" s="5"/>
      <c r="CIO85" s="5"/>
      <c r="CIP85" s="5"/>
      <c r="CIQ85" s="5"/>
      <c r="CIR85" s="5"/>
      <c r="CIS85" s="5"/>
      <c r="CIT85" s="5"/>
      <c r="CIU85" s="5"/>
      <c r="CIV85" s="5"/>
      <c r="CIW85" s="5"/>
      <c r="CIX85" s="5"/>
      <c r="CIY85" s="5"/>
      <c r="CIZ85" s="5"/>
      <c r="CJA85" s="5"/>
      <c r="CJB85" s="5"/>
      <c r="CJC85" s="5"/>
      <c r="CJD85" s="5"/>
      <c r="CJE85" s="5"/>
      <c r="CJF85" s="5"/>
      <c r="CJG85" s="5"/>
      <c r="CJH85" s="5"/>
      <c r="CJI85" s="5"/>
      <c r="CJJ85" s="5"/>
      <c r="CJK85" s="5"/>
      <c r="CJL85" s="5"/>
      <c r="CJM85" s="5"/>
      <c r="CJN85" s="5"/>
      <c r="CJO85" s="5"/>
      <c r="CJP85" s="5"/>
      <c r="CJQ85" s="5"/>
      <c r="CJR85" s="5"/>
      <c r="CJS85" s="5"/>
      <c r="CJT85" s="5"/>
      <c r="CJU85" s="5"/>
      <c r="CJV85" s="5"/>
      <c r="CJW85" s="5"/>
      <c r="CJX85" s="5"/>
      <c r="CJY85" s="5"/>
      <c r="CJZ85" s="5"/>
      <c r="CKA85" s="5"/>
      <c r="CKB85" s="5"/>
      <c r="CKC85" s="5"/>
      <c r="CKD85" s="5"/>
      <c r="CKE85" s="5"/>
      <c r="CKF85" s="5"/>
      <c r="CKG85" s="5"/>
      <c r="CKH85" s="5"/>
      <c r="CKI85" s="5"/>
      <c r="CKJ85" s="5"/>
      <c r="CKK85" s="5"/>
      <c r="CKL85" s="5"/>
      <c r="CKM85" s="5"/>
      <c r="CKN85" s="5"/>
      <c r="CKO85" s="5"/>
      <c r="CKP85" s="5"/>
      <c r="CKQ85" s="5"/>
      <c r="CKR85" s="5"/>
      <c r="CKS85" s="5"/>
      <c r="CKT85" s="5"/>
      <c r="CKU85" s="5"/>
      <c r="CKV85" s="5"/>
      <c r="CKW85" s="5"/>
      <c r="CKX85" s="5"/>
      <c r="CKY85" s="5"/>
      <c r="CKZ85" s="5"/>
      <c r="CLA85" s="5"/>
      <c r="CLB85" s="5"/>
      <c r="CLC85" s="5"/>
      <c r="CLD85" s="5"/>
      <c r="CLE85" s="5"/>
      <c r="CLF85" s="5"/>
      <c r="CLG85" s="5"/>
      <c r="CLH85" s="5"/>
      <c r="CLI85" s="5"/>
      <c r="CLJ85" s="5"/>
      <c r="CLK85" s="5"/>
      <c r="CLL85" s="5"/>
      <c r="CLM85" s="5"/>
      <c r="CLN85" s="5"/>
      <c r="CLO85" s="5"/>
      <c r="CLP85" s="5"/>
      <c r="CLQ85" s="5"/>
      <c r="CLR85" s="5"/>
      <c r="CLS85" s="5"/>
      <c r="CLT85" s="5"/>
      <c r="CLU85" s="5"/>
      <c r="CLV85" s="5"/>
      <c r="CLW85" s="5"/>
      <c r="CLX85" s="5"/>
      <c r="CLY85" s="5"/>
      <c r="CLZ85" s="5"/>
      <c r="CMA85" s="5"/>
      <c r="CMB85" s="5"/>
      <c r="CMC85" s="5"/>
      <c r="CMD85" s="5"/>
      <c r="CME85" s="5"/>
      <c r="CMF85" s="5"/>
      <c r="CMG85" s="5"/>
      <c r="CMH85" s="5"/>
      <c r="CMI85" s="5"/>
      <c r="CMJ85" s="5"/>
      <c r="CMK85" s="5"/>
      <c r="CML85" s="5"/>
      <c r="CMM85" s="5"/>
      <c r="CMN85" s="5"/>
      <c r="CMO85" s="5"/>
      <c r="CMP85" s="5"/>
      <c r="CMQ85" s="5"/>
      <c r="CMR85" s="5"/>
      <c r="CMS85" s="5"/>
      <c r="CMT85" s="5"/>
      <c r="CMU85" s="5"/>
      <c r="CMV85" s="5"/>
      <c r="CMW85" s="5"/>
      <c r="CMX85" s="5"/>
      <c r="CMY85" s="5"/>
      <c r="CMZ85" s="5"/>
      <c r="CNA85" s="5"/>
      <c r="CNB85" s="5"/>
      <c r="CNC85" s="5"/>
      <c r="CND85" s="5"/>
      <c r="CNE85" s="5"/>
      <c r="CNF85" s="5"/>
      <c r="CNG85" s="5"/>
      <c r="CNH85" s="5"/>
      <c r="CNI85" s="5"/>
      <c r="CNJ85" s="5"/>
      <c r="CNK85" s="5"/>
      <c r="CNL85" s="5"/>
      <c r="CNM85" s="5"/>
      <c r="CNN85" s="5"/>
      <c r="CNO85" s="5"/>
      <c r="CNP85" s="5"/>
      <c r="CNQ85" s="5"/>
      <c r="CNR85" s="5"/>
      <c r="CNS85" s="5"/>
      <c r="CNT85" s="5"/>
      <c r="CNU85" s="5"/>
      <c r="CNV85" s="5"/>
      <c r="CNW85" s="5"/>
      <c r="CNX85" s="5"/>
      <c r="CNY85" s="5"/>
      <c r="CNZ85" s="5"/>
      <c r="COA85" s="5"/>
      <c r="COB85" s="5"/>
      <c r="COC85" s="5"/>
      <c r="COD85" s="5"/>
      <c r="COE85" s="5"/>
      <c r="COF85" s="5"/>
      <c r="COG85" s="5"/>
      <c r="COH85" s="5"/>
      <c r="COI85" s="5"/>
      <c r="COJ85" s="5"/>
      <c r="COK85" s="5"/>
      <c r="COL85" s="5"/>
      <c r="COM85" s="5"/>
      <c r="CON85" s="5"/>
      <c r="COO85" s="5"/>
      <c r="COP85" s="5"/>
      <c r="COQ85" s="5"/>
      <c r="COR85" s="5"/>
      <c r="COS85" s="5"/>
      <c r="COT85" s="5"/>
      <c r="COU85" s="5"/>
      <c r="COV85" s="5"/>
      <c r="COW85" s="5"/>
      <c r="COX85" s="5"/>
      <c r="COY85" s="5"/>
      <c r="COZ85" s="5"/>
      <c r="CPA85" s="5"/>
      <c r="CPB85" s="5"/>
      <c r="CPC85" s="5"/>
      <c r="CPD85" s="5"/>
      <c r="CPE85" s="5"/>
      <c r="CPF85" s="5"/>
      <c r="CPG85" s="5"/>
      <c r="CPH85" s="5"/>
      <c r="CPI85" s="5"/>
      <c r="CPJ85" s="5"/>
      <c r="CPK85" s="5"/>
      <c r="CPL85" s="5"/>
      <c r="CPM85" s="5"/>
      <c r="CPN85" s="5"/>
      <c r="CPO85" s="5"/>
      <c r="CPP85" s="5"/>
      <c r="CPQ85" s="5"/>
      <c r="CPR85" s="5"/>
      <c r="CPS85" s="5"/>
      <c r="CPT85" s="5"/>
      <c r="CPU85" s="5"/>
      <c r="CPV85" s="5"/>
      <c r="CPW85" s="5"/>
      <c r="CPX85" s="5"/>
      <c r="CPY85" s="5"/>
      <c r="CPZ85" s="5"/>
      <c r="CQA85" s="5"/>
      <c r="CQB85" s="5"/>
      <c r="CQC85" s="5"/>
      <c r="CQD85" s="5"/>
      <c r="CQE85" s="5"/>
      <c r="CQF85" s="5"/>
      <c r="CQG85" s="5"/>
      <c r="CQH85" s="5"/>
      <c r="CQI85" s="5"/>
      <c r="CQJ85" s="5"/>
      <c r="CQK85" s="5"/>
      <c r="CQL85" s="5"/>
      <c r="CQM85" s="5"/>
      <c r="CQN85" s="5"/>
      <c r="CQO85" s="5"/>
      <c r="CQP85" s="5"/>
      <c r="CQQ85" s="5"/>
      <c r="CQR85" s="5"/>
      <c r="CQS85" s="5"/>
      <c r="CQT85" s="5"/>
      <c r="CQU85" s="5"/>
      <c r="CQV85" s="5"/>
      <c r="CQW85" s="5"/>
      <c r="CQX85" s="5"/>
      <c r="CQY85" s="5"/>
      <c r="CQZ85" s="5"/>
      <c r="CRA85" s="5"/>
      <c r="CRB85" s="5"/>
      <c r="CRC85" s="5"/>
      <c r="CRD85" s="5"/>
      <c r="CRE85" s="5"/>
      <c r="CRF85" s="5"/>
      <c r="CRG85" s="5"/>
      <c r="CRH85" s="5"/>
      <c r="CRI85" s="5"/>
      <c r="CRJ85" s="5"/>
      <c r="CRK85" s="5"/>
      <c r="CRL85" s="5"/>
      <c r="CRM85" s="5"/>
      <c r="CRN85" s="5"/>
      <c r="CRO85" s="5"/>
      <c r="CRP85" s="5"/>
      <c r="CRQ85" s="5"/>
      <c r="CRR85" s="5"/>
      <c r="CRS85" s="5"/>
      <c r="CRT85" s="5"/>
      <c r="CRU85" s="5"/>
      <c r="CRV85" s="5"/>
      <c r="CRW85" s="5"/>
      <c r="CRX85" s="5"/>
      <c r="CRY85" s="5"/>
      <c r="CRZ85" s="5"/>
      <c r="CSA85" s="5"/>
      <c r="CSB85" s="5"/>
      <c r="CSC85" s="5"/>
      <c r="CSD85" s="5"/>
      <c r="CSE85" s="5"/>
      <c r="CSF85" s="5"/>
      <c r="CSG85" s="5"/>
      <c r="CSH85" s="5"/>
      <c r="CSI85" s="5"/>
      <c r="CSJ85" s="5"/>
      <c r="CSK85" s="5"/>
      <c r="CSL85" s="5"/>
      <c r="CSM85" s="5"/>
      <c r="CSN85" s="5"/>
      <c r="CSO85" s="5"/>
      <c r="CSP85" s="5"/>
      <c r="CSQ85" s="5"/>
      <c r="CSR85" s="5"/>
      <c r="CSS85" s="5"/>
      <c r="CST85" s="5"/>
      <c r="CSU85" s="5"/>
      <c r="CSV85" s="5"/>
      <c r="CSW85" s="5"/>
      <c r="CSX85" s="5"/>
      <c r="CSY85" s="5"/>
      <c r="CSZ85" s="5"/>
      <c r="CTA85" s="5"/>
      <c r="CTB85" s="5"/>
      <c r="CTC85" s="5"/>
      <c r="CTD85" s="5"/>
      <c r="CTE85" s="5"/>
      <c r="CTF85" s="5"/>
      <c r="CTG85" s="5"/>
      <c r="CTH85" s="5"/>
      <c r="CTI85" s="5"/>
      <c r="CTJ85" s="5"/>
      <c r="CTK85" s="5"/>
      <c r="CTL85" s="5"/>
      <c r="CTM85" s="5"/>
      <c r="CTN85" s="5"/>
      <c r="CTO85" s="5"/>
      <c r="CTP85" s="5"/>
      <c r="CTQ85" s="5"/>
      <c r="CTR85" s="5"/>
      <c r="CTS85" s="5"/>
      <c r="CTT85" s="5"/>
      <c r="CTU85" s="5"/>
      <c r="CTV85" s="5"/>
      <c r="CTW85" s="5"/>
      <c r="CTX85" s="5"/>
      <c r="CTY85" s="5"/>
      <c r="CTZ85" s="5"/>
      <c r="CUA85" s="5"/>
      <c r="CUB85" s="5"/>
      <c r="CUC85" s="5"/>
      <c r="CUD85" s="5"/>
      <c r="CUE85" s="5"/>
      <c r="CUF85" s="5"/>
      <c r="CUG85" s="5"/>
      <c r="CUH85" s="5"/>
      <c r="CUI85" s="5"/>
      <c r="CUJ85" s="5"/>
      <c r="CUK85" s="5"/>
      <c r="CUL85" s="5"/>
      <c r="CUM85" s="5"/>
      <c r="CUN85" s="5"/>
      <c r="CUO85" s="5"/>
      <c r="CUP85" s="5"/>
      <c r="CUQ85" s="5"/>
      <c r="CUR85" s="5"/>
      <c r="CUS85" s="5"/>
      <c r="CUT85" s="5"/>
      <c r="CUU85" s="5"/>
      <c r="CUV85" s="5"/>
      <c r="CUW85" s="5"/>
      <c r="CUX85" s="5"/>
      <c r="CUY85" s="5"/>
      <c r="CUZ85" s="5"/>
      <c r="CVA85" s="5"/>
      <c r="CVB85" s="5"/>
      <c r="CVC85" s="5"/>
      <c r="CVD85" s="5"/>
      <c r="CVE85" s="5"/>
      <c r="CVF85" s="5"/>
      <c r="CVG85" s="5"/>
      <c r="CVH85" s="5"/>
      <c r="CVI85" s="5"/>
      <c r="CVJ85" s="5"/>
      <c r="CVK85" s="5"/>
      <c r="CVL85" s="5"/>
      <c r="CVM85" s="5"/>
      <c r="CVN85" s="5"/>
      <c r="CVO85" s="5"/>
      <c r="CVP85" s="5"/>
      <c r="CVQ85" s="5"/>
      <c r="CVR85" s="5"/>
      <c r="CVS85" s="5"/>
      <c r="CVT85" s="5"/>
      <c r="CVU85" s="5"/>
      <c r="CVV85" s="5"/>
      <c r="CVW85" s="5"/>
      <c r="CVX85" s="5"/>
      <c r="CVY85" s="5"/>
      <c r="CVZ85" s="5"/>
      <c r="CWA85" s="5"/>
      <c r="CWB85" s="5"/>
      <c r="CWC85" s="5"/>
      <c r="CWD85" s="5"/>
      <c r="CWE85" s="5"/>
      <c r="CWF85" s="5"/>
      <c r="CWG85" s="5"/>
      <c r="CWH85" s="5"/>
      <c r="CWI85" s="5"/>
      <c r="CWJ85" s="5"/>
      <c r="CWK85" s="5"/>
      <c r="CWL85" s="5"/>
      <c r="CWM85" s="5"/>
      <c r="CWN85" s="5"/>
      <c r="CWO85" s="5"/>
      <c r="CWP85" s="5"/>
      <c r="CWQ85" s="5"/>
      <c r="CWR85" s="5"/>
      <c r="CWS85" s="5"/>
      <c r="CWT85" s="5"/>
      <c r="CWU85" s="5"/>
      <c r="CWV85" s="5"/>
      <c r="CWW85" s="5"/>
      <c r="CWX85" s="5"/>
      <c r="CWY85" s="5"/>
      <c r="CWZ85" s="5"/>
      <c r="CXA85" s="5"/>
      <c r="CXB85" s="5"/>
      <c r="CXC85" s="5"/>
      <c r="CXD85" s="5"/>
      <c r="CXE85" s="5"/>
      <c r="CXF85" s="5"/>
      <c r="CXG85" s="5"/>
      <c r="CXH85" s="5"/>
      <c r="CXI85" s="5"/>
      <c r="CXJ85" s="5"/>
      <c r="CXK85" s="5"/>
      <c r="CXL85" s="5"/>
      <c r="CXM85" s="5"/>
      <c r="CXN85" s="5"/>
      <c r="CXO85" s="5"/>
      <c r="CXP85" s="5"/>
      <c r="CXQ85" s="5"/>
      <c r="CXR85" s="5"/>
      <c r="CXS85" s="5"/>
      <c r="CXT85" s="5"/>
      <c r="CXU85" s="5"/>
      <c r="CXV85" s="5"/>
      <c r="CXW85" s="5"/>
      <c r="CXX85" s="5"/>
      <c r="CXY85" s="5"/>
      <c r="CXZ85" s="5"/>
      <c r="CYA85" s="5"/>
      <c r="CYB85" s="5"/>
      <c r="CYC85" s="5"/>
      <c r="CYD85" s="5"/>
      <c r="CYE85" s="5"/>
      <c r="CYF85" s="5"/>
      <c r="CYG85" s="5"/>
      <c r="CYH85" s="5"/>
      <c r="CYI85" s="5"/>
      <c r="CYJ85" s="5"/>
      <c r="CYK85" s="5"/>
      <c r="CYL85" s="5"/>
      <c r="CYM85" s="5"/>
      <c r="CYN85" s="5"/>
      <c r="CYO85" s="5"/>
      <c r="CYP85" s="5"/>
      <c r="CYQ85" s="5"/>
      <c r="CYR85" s="5"/>
      <c r="CYS85" s="5"/>
      <c r="CYT85" s="5"/>
      <c r="CYU85" s="5"/>
      <c r="CYV85" s="5"/>
      <c r="CYW85" s="5"/>
      <c r="CYX85" s="5"/>
      <c r="CYY85" s="5"/>
      <c r="CYZ85" s="5"/>
      <c r="CZA85" s="5"/>
      <c r="CZB85" s="5"/>
      <c r="CZC85" s="5"/>
      <c r="CZD85" s="5"/>
      <c r="CZE85" s="5"/>
      <c r="CZF85" s="5"/>
      <c r="CZG85" s="5"/>
      <c r="CZH85" s="5"/>
      <c r="CZI85" s="5"/>
      <c r="CZJ85" s="5"/>
      <c r="CZK85" s="5"/>
      <c r="CZL85" s="5"/>
      <c r="CZM85" s="5"/>
      <c r="CZN85" s="5"/>
      <c r="CZO85" s="5"/>
      <c r="CZP85" s="5"/>
      <c r="CZQ85" s="5"/>
      <c r="CZR85" s="5"/>
      <c r="CZS85" s="5"/>
      <c r="CZT85" s="5"/>
      <c r="CZU85" s="5"/>
      <c r="CZV85" s="5"/>
      <c r="CZW85" s="5"/>
      <c r="CZX85" s="5"/>
      <c r="CZY85" s="5"/>
      <c r="CZZ85" s="5"/>
      <c r="DAA85" s="5"/>
      <c r="DAB85" s="5"/>
      <c r="DAC85" s="5"/>
      <c r="DAD85" s="5"/>
      <c r="DAE85" s="5"/>
      <c r="DAF85" s="5"/>
      <c r="DAG85" s="5"/>
      <c r="DAH85" s="5"/>
      <c r="DAI85" s="5"/>
      <c r="DAJ85" s="5"/>
      <c r="DAK85" s="5"/>
      <c r="DAL85" s="5"/>
      <c r="DAM85" s="5"/>
      <c r="DAN85" s="5"/>
      <c r="DAO85" s="5"/>
      <c r="DAP85" s="5"/>
      <c r="DAQ85" s="5"/>
      <c r="DAR85" s="5"/>
      <c r="DAS85" s="5"/>
      <c r="DAT85" s="5"/>
      <c r="DAU85" s="5"/>
      <c r="DAV85" s="5"/>
      <c r="DAW85" s="5"/>
      <c r="DAX85" s="5"/>
      <c r="DAY85" s="5"/>
      <c r="DAZ85" s="5"/>
      <c r="DBA85" s="5"/>
      <c r="DBB85" s="5"/>
      <c r="DBC85" s="5"/>
      <c r="DBD85" s="5"/>
      <c r="DBE85" s="5"/>
      <c r="DBF85" s="5"/>
      <c r="DBG85" s="5"/>
      <c r="DBH85" s="5"/>
      <c r="DBI85" s="5"/>
      <c r="DBJ85" s="5"/>
      <c r="DBK85" s="5"/>
      <c r="DBL85" s="5"/>
      <c r="DBM85" s="5"/>
      <c r="DBN85" s="5"/>
      <c r="DBO85" s="5"/>
      <c r="DBP85" s="5"/>
      <c r="DBQ85" s="5"/>
      <c r="DBR85" s="5"/>
      <c r="DBS85" s="5"/>
      <c r="DBT85" s="5"/>
      <c r="DBU85" s="5"/>
      <c r="DBV85" s="5"/>
      <c r="DBW85" s="5"/>
      <c r="DBX85" s="5"/>
      <c r="DBY85" s="5"/>
      <c r="DBZ85" s="5"/>
      <c r="DCA85" s="5"/>
      <c r="DCB85" s="5"/>
      <c r="DCC85" s="5"/>
      <c r="DCD85" s="5"/>
      <c r="DCE85" s="5"/>
      <c r="DCF85" s="5"/>
      <c r="DCG85" s="5"/>
      <c r="DCH85" s="5"/>
      <c r="DCI85" s="5"/>
      <c r="DCJ85" s="5"/>
      <c r="DCK85" s="5"/>
      <c r="DCL85" s="5"/>
      <c r="DCM85" s="5"/>
      <c r="DCN85" s="5"/>
      <c r="DCO85" s="5"/>
      <c r="DCP85" s="5"/>
      <c r="DCQ85" s="5"/>
      <c r="DCR85" s="5"/>
      <c r="DCS85" s="5"/>
      <c r="DCT85" s="5"/>
      <c r="DCU85" s="5"/>
      <c r="DCV85" s="5"/>
      <c r="DCW85" s="5"/>
      <c r="DCX85" s="5"/>
      <c r="DCY85" s="5"/>
      <c r="DCZ85" s="5"/>
      <c r="DDA85" s="5"/>
      <c r="DDB85" s="5"/>
      <c r="DDC85" s="5"/>
      <c r="DDD85" s="5"/>
      <c r="DDE85" s="5"/>
      <c r="DDF85" s="5"/>
      <c r="DDG85" s="5"/>
      <c r="DDH85" s="5"/>
      <c r="DDI85" s="5"/>
      <c r="DDJ85" s="5"/>
      <c r="DDK85" s="5"/>
      <c r="DDL85" s="5"/>
      <c r="DDM85" s="5"/>
      <c r="DDN85" s="5"/>
      <c r="DDO85" s="5"/>
      <c r="DDP85" s="5"/>
      <c r="DDQ85" s="5"/>
      <c r="DDR85" s="5"/>
      <c r="DDS85" s="5"/>
      <c r="DDT85" s="5"/>
      <c r="DDU85" s="5"/>
      <c r="DDV85" s="5"/>
      <c r="DDW85" s="5"/>
      <c r="DDX85" s="5"/>
      <c r="DDY85" s="5"/>
      <c r="DDZ85" s="5"/>
      <c r="DEA85" s="5"/>
      <c r="DEB85" s="5"/>
      <c r="DEC85" s="5"/>
      <c r="DED85" s="5"/>
      <c r="DEE85" s="5"/>
      <c r="DEF85" s="5"/>
      <c r="DEG85" s="5"/>
      <c r="DEH85" s="5"/>
      <c r="DEI85" s="5"/>
      <c r="DEJ85" s="5"/>
      <c r="DEK85" s="5"/>
      <c r="DEL85" s="5"/>
      <c r="DEM85" s="5"/>
      <c r="DEN85" s="5"/>
      <c r="DEO85" s="5"/>
      <c r="DEP85" s="5"/>
      <c r="DEQ85" s="5"/>
      <c r="DER85" s="5"/>
      <c r="DES85" s="5"/>
      <c r="DET85" s="5"/>
      <c r="DEU85" s="5"/>
      <c r="DEV85" s="5"/>
      <c r="DEW85" s="5"/>
      <c r="DEX85" s="5"/>
      <c r="DEY85" s="5"/>
      <c r="DEZ85" s="5"/>
      <c r="DFA85" s="5"/>
      <c r="DFB85" s="5"/>
      <c r="DFC85" s="5"/>
      <c r="DFD85" s="5"/>
      <c r="DFE85" s="5"/>
      <c r="DFF85" s="5"/>
      <c r="DFG85" s="5"/>
      <c r="DFH85" s="5"/>
      <c r="DFI85" s="5"/>
      <c r="DFJ85" s="5"/>
      <c r="DFK85" s="5"/>
      <c r="DFL85" s="5"/>
      <c r="DFM85" s="5"/>
      <c r="DFN85" s="5"/>
      <c r="DFO85" s="5"/>
      <c r="DFP85" s="5"/>
      <c r="DFQ85" s="5"/>
      <c r="DFR85" s="5"/>
      <c r="DFS85" s="5"/>
      <c r="DFT85" s="5"/>
      <c r="DFU85" s="5"/>
      <c r="DFV85" s="5"/>
      <c r="DFW85" s="5"/>
      <c r="DFX85" s="5"/>
      <c r="DFY85" s="5"/>
      <c r="DFZ85" s="5"/>
      <c r="DGA85" s="5"/>
      <c r="DGB85" s="5"/>
      <c r="DGC85" s="5"/>
      <c r="DGD85" s="5"/>
      <c r="DGE85" s="5"/>
      <c r="DGF85" s="5"/>
      <c r="DGG85" s="5"/>
      <c r="DGH85" s="5"/>
      <c r="DGI85" s="5"/>
      <c r="DGJ85" s="5"/>
      <c r="DGK85" s="5"/>
      <c r="DGL85" s="5"/>
      <c r="DGM85" s="5"/>
      <c r="DGN85" s="5"/>
      <c r="DGO85" s="5"/>
      <c r="DGP85" s="5"/>
      <c r="DGQ85" s="5"/>
      <c r="DGR85" s="5"/>
      <c r="DGS85" s="5"/>
      <c r="DGT85" s="5"/>
      <c r="DGU85" s="5"/>
      <c r="DGV85" s="5"/>
      <c r="DGW85" s="5"/>
      <c r="DGX85" s="5"/>
      <c r="DGY85" s="5"/>
      <c r="DGZ85" s="5"/>
      <c r="DHA85" s="5"/>
      <c r="DHB85" s="5"/>
      <c r="DHC85" s="5"/>
      <c r="DHD85" s="5"/>
      <c r="DHE85" s="5"/>
      <c r="DHF85" s="5"/>
      <c r="DHG85" s="5"/>
      <c r="DHH85" s="5"/>
      <c r="DHI85" s="5"/>
      <c r="DHJ85" s="5"/>
      <c r="DHK85" s="5"/>
      <c r="DHL85" s="5"/>
      <c r="DHM85" s="5"/>
      <c r="DHN85" s="5"/>
      <c r="DHO85" s="5"/>
      <c r="DHP85" s="5"/>
      <c r="DHQ85" s="5"/>
      <c r="DHR85" s="5"/>
      <c r="DHS85" s="5"/>
      <c r="DHT85" s="5"/>
      <c r="DHU85" s="5"/>
      <c r="DHV85" s="5"/>
      <c r="DHW85" s="5"/>
      <c r="DHX85" s="5"/>
      <c r="DHY85" s="5"/>
      <c r="DHZ85" s="5"/>
      <c r="DIA85" s="5"/>
      <c r="DIB85" s="5"/>
      <c r="DIC85" s="5"/>
      <c r="DID85" s="5"/>
      <c r="DIE85" s="5"/>
      <c r="DIF85" s="5"/>
      <c r="DIG85" s="5"/>
      <c r="DIH85" s="5"/>
      <c r="DII85" s="5"/>
      <c r="DIJ85" s="5"/>
      <c r="DIK85" s="5"/>
      <c r="DIL85" s="5"/>
      <c r="DIM85" s="5"/>
      <c r="DIN85" s="5"/>
      <c r="DIO85" s="5"/>
      <c r="DIP85" s="5"/>
      <c r="DIQ85" s="5"/>
      <c r="DIR85" s="5"/>
      <c r="DIS85" s="5"/>
      <c r="DIT85" s="5"/>
      <c r="DIU85" s="5"/>
      <c r="DIV85" s="5"/>
      <c r="DIW85" s="5"/>
      <c r="DIX85" s="5"/>
      <c r="DIY85" s="5"/>
      <c r="DIZ85" s="5"/>
      <c r="DJA85" s="5"/>
      <c r="DJB85" s="5"/>
      <c r="DJC85" s="5"/>
      <c r="DJD85" s="5"/>
      <c r="DJE85" s="5"/>
      <c r="DJF85" s="5"/>
      <c r="DJG85" s="5"/>
      <c r="DJH85" s="5"/>
      <c r="DJI85" s="5"/>
      <c r="DJJ85" s="5"/>
      <c r="DJK85" s="5"/>
      <c r="DJL85" s="5"/>
      <c r="DJM85" s="5"/>
      <c r="DJN85" s="5"/>
      <c r="DJO85" s="5"/>
      <c r="DJP85" s="5"/>
      <c r="DJQ85" s="5"/>
      <c r="DJR85" s="5"/>
      <c r="DJS85" s="5"/>
      <c r="DJT85" s="5"/>
      <c r="DJU85" s="5"/>
      <c r="DJV85" s="5"/>
      <c r="DJW85" s="5"/>
      <c r="DJX85" s="5"/>
      <c r="DJY85" s="5"/>
      <c r="DJZ85" s="5"/>
      <c r="DKA85" s="5"/>
      <c r="DKB85" s="5"/>
      <c r="DKC85" s="5"/>
      <c r="DKD85" s="5"/>
      <c r="DKE85" s="5"/>
      <c r="DKF85" s="5"/>
      <c r="DKG85" s="5"/>
      <c r="DKH85" s="5"/>
      <c r="DKI85" s="5"/>
      <c r="DKJ85" s="5"/>
      <c r="DKK85" s="5"/>
      <c r="DKL85" s="5"/>
      <c r="DKM85" s="5"/>
      <c r="DKN85" s="5"/>
      <c r="DKO85" s="5"/>
      <c r="DKP85" s="5"/>
      <c r="DKQ85" s="5"/>
      <c r="DKR85" s="5"/>
      <c r="DKS85" s="5"/>
      <c r="DKT85" s="5"/>
      <c r="DKU85" s="5"/>
      <c r="DKV85" s="5"/>
      <c r="DKW85" s="5"/>
      <c r="DKX85" s="5"/>
      <c r="DKY85" s="5"/>
      <c r="DKZ85" s="5"/>
      <c r="DLA85" s="5"/>
      <c r="DLB85" s="5"/>
      <c r="DLC85" s="5"/>
      <c r="DLD85" s="5"/>
      <c r="DLE85" s="5"/>
      <c r="DLF85" s="5"/>
      <c r="DLG85" s="5"/>
      <c r="DLH85" s="5"/>
      <c r="DLI85" s="5"/>
      <c r="DLJ85" s="5"/>
      <c r="DLK85" s="5"/>
      <c r="DLL85" s="5"/>
      <c r="DLM85" s="5"/>
      <c r="DLN85" s="5"/>
      <c r="DLO85" s="5"/>
      <c r="DLP85" s="5"/>
      <c r="DLQ85" s="5"/>
      <c r="DLR85" s="5"/>
      <c r="DLS85" s="5"/>
      <c r="DLT85" s="5"/>
      <c r="DLU85" s="5"/>
      <c r="DLV85" s="5"/>
      <c r="DLW85" s="5"/>
      <c r="DLX85" s="5"/>
      <c r="DLY85" s="5"/>
      <c r="DLZ85" s="5"/>
      <c r="DMA85" s="5"/>
      <c r="DMB85" s="5"/>
      <c r="DMC85" s="5"/>
      <c r="DMD85" s="5"/>
      <c r="DME85" s="5"/>
      <c r="DMF85" s="5"/>
      <c r="DMG85" s="5"/>
      <c r="DMH85" s="5"/>
      <c r="DMI85" s="5"/>
      <c r="DMJ85" s="5"/>
      <c r="DMK85" s="5"/>
      <c r="DML85" s="5"/>
      <c r="DMM85" s="5"/>
      <c r="DMN85" s="5"/>
      <c r="DMO85" s="5"/>
      <c r="DMP85" s="5"/>
      <c r="DMQ85" s="5"/>
      <c r="DMR85" s="5"/>
      <c r="DMS85" s="5"/>
      <c r="DMT85" s="5"/>
      <c r="DMU85" s="5"/>
      <c r="DMV85" s="5"/>
      <c r="DMW85" s="5"/>
      <c r="DMX85" s="5"/>
      <c r="DMY85" s="5"/>
      <c r="DMZ85" s="5"/>
      <c r="DNA85" s="5"/>
      <c r="DNB85" s="5"/>
      <c r="DNC85" s="5"/>
      <c r="DND85" s="5"/>
      <c r="DNE85" s="5"/>
      <c r="DNF85" s="5"/>
      <c r="DNG85" s="5"/>
      <c r="DNH85" s="5"/>
      <c r="DNI85" s="5"/>
      <c r="DNJ85" s="5"/>
      <c r="DNK85" s="5"/>
      <c r="DNL85" s="5"/>
      <c r="DNM85" s="5"/>
      <c r="DNN85" s="5"/>
      <c r="DNO85" s="5"/>
      <c r="DNP85" s="5"/>
      <c r="DNQ85" s="5"/>
      <c r="DNR85" s="5"/>
      <c r="DNS85" s="5"/>
      <c r="DNT85" s="5"/>
      <c r="DNU85" s="5"/>
      <c r="DNV85" s="5"/>
      <c r="DNW85" s="5"/>
      <c r="DNX85" s="5"/>
      <c r="DNY85" s="5"/>
      <c r="DNZ85" s="5"/>
      <c r="DOA85" s="5"/>
      <c r="DOB85" s="5"/>
      <c r="DOC85" s="5"/>
      <c r="DOD85" s="5"/>
      <c r="DOE85" s="5"/>
      <c r="DOF85" s="5"/>
      <c r="DOG85" s="5"/>
      <c r="DOH85" s="5"/>
      <c r="DOI85" s="5"/>
      <c r="DOJ85" s="5"/>
      <c r="DOK85" s="5"/>
      <c r="DOL85" s="5"/>
      <c r="DOM85" s="5"/>
      <c r="DON85" s="5"/>
      <c r="DOO85" s="5"/>
      <c r="DOP85" s="5"/>
      <c r="DOQ85" s="5"/>
      <c r="DOR85" s="5"/>
      <c r="DOS85" s="5"/>
      <c r="DOT85" s="5"/>
      <c r="DOU85" s="5"/>
      <c r="DOV85" s="5"/>
      <c r="DOW85" s="5"/>
      <c r="DOX85" s="5"/>
      <c r="DOY85" s="5"/>
      <c r="DOZ85" s="5"/>
      <c r="DPA85" s="5"/>
      <c r="DPB85" s="5"/>
      <c r="DPC85" s="5"/>
      <c r="DPD85" s="5"/>
      <c r="DPE85" s="5"/>
      <c r="DPF85" s="5"/>
      <c r="DPG85" s="5"/>
      <c r="DPH85" s="5"/>
      <c r="DPI85" s="5"/>
      <c r="DPJ85" s="5"/>
      <c r="DPK85" s="5"/>
      <c r="DPL85" s="5"/>
      <c r="DPM85" s="5"/>
      <c r="DPN85" s="5"/>
      <c r="DPO85" s="5"/>
      <c r="DPP85" s="5"/>
      <c r="DPQ85" s="5"/>
      <c r="DPR85" s="5"/>
      <c r="DPS85" s="5"/>
      <c r="DPT85" s="5"/>
      <c r="DPU85" s="5"/>
      <c r="DPV85" s="5"/>
      <c r="DPW85" s="5"/>
      <c r="DPX85" s="5"/>
      <c r="DPY85" s="5"/>
      <c r="DPZ85" s="5"/>
      <c r="DQA85" s="5"/>
      <c r="DQB85" s="5"/>
      <c r="DQC85" s="5"/>
      <c r="DQD85" s="5"/>
      <c r="DQE85" s="5"/>
      <c r="DQF85" s="5"/>
      <c r="DQG85" s="5"/>
      <c r="DQH85" s="5"/>
      <c r="DQI85" s="5"/>
      <c r="DQJ85" s="5"/>
      <c r="DQK85" s="5"/>
      <c r="DQL85" s="5"/>
      <c r="DQM85" s="5"/>
      <c r="DQN85" s="5"/>
      <c r="DQO85" s="5"/>
      <c r="DQP85" s="5"/>
      <c r="DQQ85" s="5"/>
      <c r="DQR85" s="5"/>
      <c r="DQS85" s="5"/>
      <c r="DQT85" s="5"/>
      <c r="DQU85" s="5"/>
      <c r="DQV85" s="5"/>
      <c r="DQW85" s="5"/>
      <c r="DQX85" s="5"/>
      <c r="DQY85" s="5"/>
      <c r="DQZ85" s="5"/>
      <c r="DRA85" s="5"/>
      <c r="DRB85" s="5"/>
      <c r="DRC85" s="5"/>
      <c r="DRD85" s="5"/>
      <c r="DRE85" s="5"/>
      <c r="DRF85" s="5"/>
      <c r="DRG85" s="5"/>
      <c r="DRH85" s="5"/>
      <c r="DRI85" s="5"/>
      <c r="DRJ85" s="5"/>
      <c r="DRK85" s="5"/>
      <c r="DRL85" s="5"/>
      <c r="DRM85" s="5"/>
      <c r="DRN85" s="5"/>
      <c r="DRO85" s="5"/>
      <c r="DRP85" s="5"/>
      <c r="DRQ85" s="5"/>
      <c r="DRR85" s="5"/>
      <c r="DRS85" s="5"/>
      <c r="DRT85" s="5"/>
      <c r="DRU85" s="5"/>
      <c r="DRV85" s="5"/>
      <c r="DRW85" s="5"/>
      <c r="DRX85" s="5"/>
      <c r="DRY85" s="5"/>
      <c r="DRZ85" s="5"/>
      <c r="DSA85" s="5"/>
      <c r="DSB85" s="5"/>
      <c r="DSC85" s="5"/>
      <c r="DSD85" s="5"/>
      <c r="DSE85" s="5"/>
      <c r="DSF85" s="5"/>
      <c r="DSG85" s="5"/>
      <c r="DSH85" s="5"/>
      <c r="DSI85" s="5"/>
      <c r="DSJ85" s="5"/>
      <c r="DSK85" s="5"/>
      <c r="DSL85" s="5"/>
      <c r="DSM85" s="5"/>
      <c r="DSN85" s="5"/>
      <c r="DSO85" s="5"/>
      <c r="DSP85" s="5"/>
      <c r="DSQ85" s="5"/>
      <c r="DSR85" s="5"/>
      <c r="DSS85" s="5"/>
      <c r="DST85" s="5"/>
      <c r="DSU85" s="5"/>
      <c r="DSV85" s="5"/>
      <c r="DSW85" s="5"/>
      <c r="DSX85" s="5"/>
      <c r="DSY85" s="5"/>
      <c r="DSZ85" s="5"/>
      <c r="DTA85" s="5"/>
      <c r="DTB85" s="5"/>
      <c r="DTC85" s="5"/>
      <c r="DTD85" s="5"/>
      <c r="DTE85" s="5"/>
      <c r="DTF85" s="5"/>
      <c r="DTG85" s="5"/>
      <c r="DTH85" s="5"/>
      <c r="DTI85" s="5"/>
      <c r="DTJ85" s="5"/>
      <c r="DTK85" s="5"/>
      <c r="DTL85" s="5"/>
      <c r="DTM85" s="5"/>
      <c r="DTN85" s="5"/>
      <c r="DTO85" s="5"/>
      <c r="DTP85" s="5"/>
      <c r="DTQ85" s="5"/>
      <c r="DTR85" s="5"/>
      <c r="DTS85" s="5"/>
      <c r="DTT85" s="5"/>
      <c r="DTU85" s="5"/>
      <c r="DTV85" s="5"/>
      <c r="DTW85" s="5"/>
      <c r="DTX85" s="5"/>
      <c r="DTY85" s="5"/>
      <c r="DTZ85" s="5"/>
      <c r="DUA85" s="5"/>
      <c r="DUB85" s="5"/>
      <c r="DUC85" s="5"/>
      <c r="DUD85" s="5"/>
      <c r="DUE85" s="5"/>
      <c r="DUF85" s="5"/>
      <c r="DUG85" s="5"/>
      <c r="DUH85" s="5"/>
      <c r="DUI85" s="5"/>
      <c r="DUJ85" s="5"/>
      <c r="DUK85" s="5"/>
      <c r="DUL85" s="5"/>
      <c r="DUM85" s="5"/>
      <c r="DUN85" s="5"/>
      <c r="DUO85" s="5"/>
      <c r="DUP85" s="5"/>
      <c r="DUQ85" s="5"/>
      <c r="DUR85" s="5"/>
      <c r="DUS85" s="5"/>
      <c r="DUT85" s="5"/>
      <c r="DUU85" s="5"/>
      <c r="DUV85" s="5"/>
      <c r="DUW85" s="5"/>
      <c r="DUX85" s="5"/>
      <c r="DUY85" s="5"/>
      <c r="DUZ85" s="5"/>
      <c r="DVA85" s="5"/>
      <c r="DVB85" s="5"/>
      <c r="DVC85" s="5"/>
      <c r="DVD85" s="5"/>
      <c r="DVE85" s="5"/>
      <c r="DVF85" s="5"/>
      <c r="DVG85" s="5"/>
      <c r="DVH85" s="5"/>
      <c r="DVI85" s="5"/>
      <c r="DVJ85" s="5"/>
      <c r="DVK85" s="5"/>
      <c r="DVL85" s="5"/>
      <c r="DVM85" s="5"/>
      <c r="DVN85" s="5"/>
      <c r="DVO85" s="5"/>
      <c r="DVP85" s="5"/>
      <c r="DVQ85" s="5"/>
      <c r="DVR85" s="5"/>
      <c r="DVS85" s="5"/>
      <c r="DVT85" s="5"/>
      <c r="DVU85" s="5"/>
      <c r="DVV85" s="5"/>
      <c r="DVW85" s="5"/>
      <c r="DVX85" s="5"/>
      <c r="DVY85" s="5"/>
      <c r="DVZ85" s="5"/>
      <c r="DWA85" s="5"/>
      <c r="DWB85" s="5"/>
      <c r="DWC85" s="5"/>
      <c r="DWD85" s="5"/>
      <c r="DWE85" s="5"/>
      <c r="DWF85" s="5"/>
      <c r="DWG85" s="5"/>
      <c r="DWH85" s="5"/>
      <c r="DWI85" s="5"/>
      <c r="DWJ85" s="5"/>
      <c r="DWK85" s="5"/>
      <c r="DWL85" s="5"/>
      <c r="DWM85" s="5"/>
      <c r="DWN85" s="5"/>
      <c r="DWO85" s="5"/>
      <c r="DWP85" s="5"/>
      <c r="DWQ85" s="5"/>
      <c r="DWR85" s="5"/>
      <c r="DWS85" s="5"/>
      <c r="DWT85" s="5"/>
      <c r="DWU85" s="5"/>
      <c r="DWV85" s="5"/>
      <c r="DWW85" s="5"/>
      <c r="DWX85" s="5"/>
      <c r="DWY85" s="5"/>
      <c r="DWZ85" s="5"/>
      <c r="DXA85" s="5"/>
      <c r="DXB85" s="5"/>
      <c r="DXC85" s="5"/>
      <c r="DXD85" s="5"/>
      <c r="DXE85" s="5"/>
      <c r="DXF85" s="5"/>
      <c r="DXG85" s="5"/>
      <c r="DXH85" s="5"/>
      <c r="DXI85" s="5"/>
      <c r="DXJ85" s="5"/>
      <c r="DXK85" s="5"/>
      <c r="DXL85" s="5"/>
      <c r="DXM85" s="5"/>
      <c r="DXN85" s="5"/>
      <c r="DXO85" s="5"/>
      <c r="DXP85" s="5"/>
      <c r="DXQ85" s="5"/>
      <c r="DXR85" s="5"/>
      <c r="DXS85" s="5"/>
      <c r="DXT85" s="5"/>
      <c r="DXU85" s="5"/>
      <c r="DXV85" s="5"/>
      <c r="DXW85" s="5"/>
      <c r="DXX85" s="5"/>
      <c r="DXY85" s="5"/>
      <c r="DXZ85" s="5"/>
      <c r="DYA85" s="5"/>
      <c r="DYB85" s="5"/>
      <c r="DYC85" s="5"/>
      <c r="DYD85" s="5"/>
      <c r="DYE85" s="5"/>
      <c r="DYF85" s="5"/>
      <c r="DYG85" s="5"/>
      <c r="DYH85" s="5"/>
      <c r="DYI85" s="5"/>
      <c r="DYJ85" s="5"/>
      <c r="DYK85" s="5"/>
      <c r="DYL85" s="5"/>
      <c r="DYM85" s="5"/>
      <c r="DYN85" s="5"/>
      <c r="DYO85" s="5"/>
      <c r="DYP85" s="5"/>
      <c r="DYQ85" s="5"/>
      <c r="DYR85" s="5"/>
      <c r="DYS85" s="5"/>
      <c r="DYT85" s="5"/>
      <c r="DYU85" s="5"/>
      <c r="DYV85" s="5"/>
      <c r="DYW85" s="5"/>
      <c r="DYX85" s="5"/>
      <c r="DYY85" s="5"/>
      <c r="DYZ85" s="5"/>
      <c r="DZA85" s="5"/>
      <c r="DZB85" s="5"/>
      <c r="DZC85" s="5"/>
      <c r="DZD85" s="5"/>
      <c r="DZE85" s="5"/>
      <c r="DZF85" s="5"/>
      <c r="DZG85" s="5"/>
      <c r="DZH85" s="5"/>
      <c r="DZI85" s="5"/>
      <c r="DZJ85" s="5"/>
      <c r="DZK85" s="5"/>
      <c r="DZL85" s="5"/>
      <c r="DZM85" s="5"/>
      <c r="DZN85" s="5"/>
      <c r="DZO85" s="5"/>
      <c r="DZP85" s="5"/>
      <c r="DZQ85" s="5"/>
      <c r="DZR85" s="5"/>
      <c r="DZS85" s="5"/>
      <c r="DZT85" s="5"/>
      <c r="DZU85" s="5"/>
      <c r="DZV85" s="5"/>
      <c r="DZW85" s="5"/>
      <c r="DZX85" s="5"/>
      <c r="DZY85" s="5"/>
      <c r="DZZ85" s="5"/>
      <c r="EAA85" s="5"/>
      <c r="EAB85" s="5"/>
      <c r="EAC85" s="5"/>
      <c r="EAD85" s="5"/>
      <c r="EAE85" s="5"/>
      <c r="EAF85" s="5"/>
      <c r="EAG85" s="5"/>
      <c r="EAH85" s="5"/>
      <c r="EAI85" s="5"/>
      <c r="EAJ85" s="5"/>
      <c r="EAK85" s="5"/>
      <c r="EAL85" s="5"/>
      <c r="EAM85" s="5"/>
      <c r="EAN85" s="5"/>
      <c r="EAO85" s="5"/>
      <c r="EAP85" s="5"/>
      <c r="EAQ85" s="5"/>
      <c r="EAR85" s="5"/>
      <c r="EAS85" s="5"/>
      <c r="EAT85" s="5"/>
      <c r="EAU85" s="5"/>
      <c r="EAV85" s="5"/>
      <c r="EAW85" s="5"/>
      <c r="EAX85" s="5"/>
      <c r="EAY85" s="5"/>
      <c r="EAZ85" s="5"/>
      <c r="EBA85" s="5"/>
      <c r="EBB85" s="5"/>
      <c r="EBC85" s="5"/>
      <c r="EBD85" s="5"/>
      <c r="EBE85" s="5"/>
      <c r="EBF85" s="5"/>
      <c r="EBG85" s="5"/>
      <c r="EBH85" s="5"/>
      <c r="EBI85" s="5"/>
      <c r="EBJ85" s="5"/>
      <c r="EBK85" s="5"/>
      <c r="EBL85" s="5"/>
      <c r="EBM85" s="5"/>
      <c r="EBN85" s="5"/>
      <c r="EBO85" s="5"/>
      <c r="EBP85" s="5"/>
      <c r="EBQ85" s="5"/>
      <c r="EBR85" s="5"/>
      <c r="EBS85" s="5"/>
      <c r="EBT85" s="5"/>
      <c r="EBU85" s="5"/>
      <c r="EBV85" s="5"/>
      <c r="EBW85" s="5"/>
      <c r="EBX85" s="5"/>
      <c r="EBY85" s="5"/>
      <c r="EBZ85" s="5"/>
      <c r="ECA85" s="5"/>
      <c r="ECB85" s="5"/>
      <c r="ECC85" s="5"/>
      <c r="ECD85" s="5"/>
      <c r="ECE85" s="5"/>
      <c r="ECF85" s="5"/>
      <c r="ECG85" s="5"/>
      <c r="ECH85" s="5"/>
      <c r="ECI85" s="5"/>
      <c r="ECJ85" s="5"/>
      <c r="ECK85" s="5"/>
      <c r="ECL85" s="5"/>
      <c r="ECM85" s="5"/>
      <c r="ECN85" s="5"/>
      <c r="ECO85" s="5"/>
      <c r="ECP85" s="5"/>
      <c r="ECQ85" s="5"/>
      <c r="ECR85" s="5"/>
      <c r="ECS85" s="5"/>
      <c r="ECT85" s="5"/>
      <c r="ECU85" s="5"/>
      <c r="ECV85" s="5"/>
      <c r="ECW85" s="5"/>
      <c r="ECX85" s="5"/>
      <c r="ECY85" s="5"/>
      <c r="ECZ85" s="5"/>
      <c r="EDA85" s="5"/>
      <c r="EDB85" s="5"/>
      <c r="EDC85" s="5"/>
      <c r="EDD85" s="5"/>
      <c r="EDE85" s="5"/>
      <c r="EDF85" s="5"/>
      <c r="EDG85" s="5"/>
      <c r="EDH85" s="5"/>
      <c r="EDI85" s="5"/>
      <c r="EDJ85" s="5"/>
      <c r="EDK85" s="5"/>
      <c r="EDL85" s="5"/>
      <c r="EDM85" s="5"/>
      <c r="EDN85" s="5"/>
      <c r="EDO85" s="5"/>
      <c r="EDP85" s="5"/>
      <c r="EDQ85" s="5"/>
      <c r="EDR85" s="5"/>
      <c r="EDS85" s="5"/>
      <c r="EDT85" s="5"/>
      <c r="EDU85" s="5"/>
      <c r="EDV85" s="5"/>
      <c r="EDW85" s="5"/>
      <c r="EDX85" s="5"/>
      <c r="EDY85" s="5"/>
      <c r="EDZ85" s="5"/>
      <c r="EEA85" s="5"/>
      <c r="EEB85" s="5"/>
      <c r="EEC85" s="5"/>
      <c r="EED85" s="5"/>
      <c r="EEE85" s="5"/>
      <c r="EEF85" s="5"/>
      <c r="EEG85" s="5"/>
      <c r="EEH85" s="5"/>
      <c r="EEI85" s="5"/>
      <c r="EEJ85" s="5"/>
      <c r="EEK85" s="5"/>
      <c r="EEL85" s="5"/>
      <c r="EEM85" s="5"/>
      <c r="EEN85" s="5"/>
      <c r="EEO85" s="5"/>
      <c r="EEP85" s="5"/>
      <c r="EEQ85" s="5"/>
      <c r="EER85" s="5"/>
      <c r="EES85" s="5"/>
      <c r="EET85" s="5"/>
      <c r="EEU85" s="5"/>
      <c r="EEV85" s="5"/>
      <c r="EEW85" s="5"/>
      <c r="EEX85" s="5"/>
      <c r="EEY85" s="5"/>
      <c r="EEZ85" s="5"/>
      <c r="EFA85" s="5"/>
      <c r="EFB85" s="5"/>
      <c r="EFC85" s="5"/>
      <c r="EFD85" s="5"/>
      <c r="EFE85" s="5"/>
      <c r="EFF85" s="5"/>
      <c r="EFG85" s="5"/>
      <c r="EFH85" s="5"/>
      <c r="EFI85" s="5"/>
      <c r="EFJ85" s="5"/>
      <c r="EFK85" s="5"/>
      <c r="EFL85" s="5"/>
      <c r="EFM85" s="5"/>
      <c r="EFN85" s="5"/>
      <c r="EFO85" s="5"/>
      <c r="EFP85" s="5"/>
      <c r="EFQ85" s="5"/>
      <c r="EFR85" s="5"/>
      <c r="EFS85" s="5"/>
      <c r="EFT85" s="5"/>
      <c r="EFU85" s="5"/>
      <c r="EFV85" s="5"/>
      <c r="EFW85" s="5"/>
      <c r="EFX85" s="5"/>
      <c r="EFY85" s="5"/>
      <c r="EFZ85" s="5"/>
      <c r="EGA85" s="5"/>
      <c r="EGB85" s="5"/>
      <c r="EGC85" s="5"/>
      <c r="EGD85" s="5"/>
      <c r="EGE85" s="5"/>
      <c r="EGF85" s="5"/>
      <c r="EGG85" s="5"/>
      <c r="EGH85" s="5"/>
      <c r="EGI85" s="5"/>
      <c r="EGJ85" s="5"/>
      <c r="EGK85" s="5"/>
      <c r="EGL85" s="5"/>
      <c r="EGM85" s="5"/>
      <c r="EGN85" s="5"/>
      <c r="EGO85" s="5"/>
      <c r="EGP85" s="5"/>
      <c r="EGQ85" s="5"/>
      <c r="EGR85" s="5"/>
      <c r="EGS85" s="5"/>
      <c r="EGT85" s="5"/>
      <c r="EGU85" s="5"/>
      <c r="EGV85" s="5"/>
      <c r="EGW85" s="5"/>
      <c r="EGX85" s="5"/>
      <c r="EGY85" s="5"/>
      <c r="EGZ85" s="5"/>
      <c r="EHA85" s="5"/>
      <c r="EHB85" s="5"/>
      <c r="EHC85" s="5"/>
      <c r="EHD85" s="5"/>
      <c r="EHE85" s="5"/>
      <c r="EHF85" s="5"/>
      <c r="EHG85" s="5"/>
      <c r="EHH85" s="5"/>
      <c r="EHI85" s="5"/>
      <c r="EHJ85" s="5"/>
      <c r="EHK85" s="5"/>
      <c r="EHL85" s="5"/>
      <c r="EHM85" s="5"/>
      <c r="EHN85" s="5"/>
      <c r="EHO85" s="5"/>
      <c r="EHP85" s="5"/>
      <c r="EHQ85" s="5"/>
      <c r="EHR85" s="5"/>
      <c r="EHS85" s="5"/>
      <c r="EHT85" s="5"/>
      <c r="EHU85" s="5"/>
      <c r="EHV85" s="5"/>
      <c r="EHW85" s="5"/>
      <c r="EHX85" s="5"/>
      <c r="EHY85" s="5"/>
      <c r="EHZ85" s="5"/>
      <c r="EIA85" s="5"/>
      <c r="EIB85" s="5"/>
      <c r="EIC85" s="5"/>
      <c r="EID85" s="5"/>
      <c r="EIE85" s="5"/>
      <c r="EIF85" s="5"/>
      <c r="EIG85" s="5"/>
      <c r="EIH85" s="5"/>
      <c r="EII85" s="5"/>
      <c r="EIJ85" s="5"/>
      <c r="EIK85" s="5"/>
      <c r="EIL85" s="5"/>
      <c r="EIM85" s="5"/>
      <c r="EIN85" s="5"/>
      <c r="EIO85" s="5"/>
      <c r="EIP85" s="5"/>
      <c r="EIQ85" s="5"/>
      <c r="EIR85" s="5"/>
      <c r="EIS85" s="5"/>
      <c r="EIT85" s="5"/>
      <c r="EIU85" s="5"/>
      <c r="EIV85" s="5"/>
      <c r="EIW85" s="5"/>
      <c r="EIX85" s="5"/>
      <c r="EIY85" s="5"/>
      <c r="EIZ85" s="5"/>
      <c r="EJA85" s="5"/>
      <c r="EJB85" s="5"/>
      <c r="EJC85" s="5"/>
      <c r="EJD85" s="5"/>
      <c r="EJE85" s="5"/>
      <c r="EJF85" s="5"/>
      <c r="EJG85" s="5"/>
      <c r="EJH85" s="5"/>
      <c r="EJI85" s="5"/>
      <c r="EJJ85" s="5"/>
      <c r="EJK85" s="5"/>
      <c r="EJL85" s="5"/>
      <c r="EJM85" s="5"/>
      <c r="EJN85" s="5"/>
      <c r="EJO85" s="5"/>
      <c r="EJP85" s="5"/>
      <c r="EJQ85" s="5"/>
      <c r="EJR85" s="5"/>
      <c r="EJS85" s="5"/>
      <c r="EJT85" s="5"/>
      <c r="EJU85" s="5"/>
      <c r="EJV85" s="5"/>
      <c r="EJW85" s="5"/>
      <c r="EJX85" s="5"/>
      <c r="EJY85" s="5"/>
      <c r="EJZ85" s="5"/>
      <c r="EKA85" s="5"/>
      <c r="EKB85" s="5"/>
      <c r="EKC85" s="5"/>
      <c r="EKD85" s="5"/>
      <c r="EKE85" s="5"/>
      <c r="EKF85" s="5"/>
      <c r="EKG85" s="5"/>
      <c r="EKH85" s="5"/>
      <c r="EKI85" s="5"/>
      <c r="EKJ85" s="5"/>
      <c r="EKK85" s="5"/>
      <c r="EKL85" s="5"/>
      <c r="EKM85" s="5"/>
      <c r="EKN85" s="5"/>
      <c r="EKO85" s="5"/>
      <c r="EKP85" s="5"/>
      <c r="EKQ85" s="5"/>
      <c r="EKR85" s="5"/>
      <c r="EKS85" s="5"/>
      <c r="EKT85" s="5"/>
      <c r="EKU85" s="5"/>
      <c r="EKV85" s="5"/>
      <c r="EKW85" s="5"/>
      <c r="EKX85" s="5"/>
      <c r="EKY85" s="5"/>
      <c r="EKZ85" s="5"/>
      <c r="ELA85" s="5"/>
      <c r="ELB85" s="5"/>
      <c r="ELC85" s="5"/>
      <c r="ELD85" s="5"/>
      <c r="ELE85" s="5"/>
      <c r="ELF85" s="5"/>
      <c r="ELG85" s="5"/>
      <c r="ELH85" s="5"/>
      <c r="ELI85" s="5"/>
      <c r="ELJ85" s="5"/>
      <c r="ELK85" s="5"/>
      <c r="ELL85" s="5"/>
      <c r="ELM85" s="5"/>
      <c r="ELN85" s="5"/>
      <c r="ELO85" s="5"/>
      <c r="ELP85" s="5"/>
      <c r="ELQ85" s="5"/>
      <c r="ELR85" s="5"/>
      <c r="ELS85" s="5"/>
      <c r="ELT85" s="5"/>
      <c r="ELU85" s="5"/>
      <c r="ELV85" s="5"/>
      <c r="ELW85" s="5"/>
      <c r="ELX85" s="5"/>
      <c r="ELY85" s="5"/>
      <c r="ELZ85" s="5"/>
      <c r="EMA85" s="5"/>
      <c r="EMB85" s="5"/>
      <c r="EMC85" s="5"/>
      <c r="EMD85" s="5"/>
      <c r="EME85" s="5"/>
      <c r="EMF85" s="5"/>
      <c r="EMG85" s="5"/>
      <c r="EMH85" s="5"/>
      <c r="EMI85" s="5"/>
      <c r="EMJ85" s="5"/>
      <c r="EMK85" s="5"/>
      <c r="EML85" s="5"/>
      <c r="EMM85" s="5"/>
      <c r="EMN85" s="5"/>
      <c r="EMO85" s="5"/>
      <c r="EMP85" s="5"/>
      <c r="EMQ85" s="5"/>
      <c r="EMR85" s="5"/>
      <c r="EMS85" s="5"/>
      <c r="EMT85" s="5"/>
      <c r="EMU85" s="5"/>
      <c r="EMV85" s="5"/>
      <c r="EMW85" s="5"/>
      <c r="EMX85" s="5"/>
      <c r="EMY85" s="5"/>
      <c r="EMZ85" s="5"/>
      <c r="ENA85" s="5"/>
      <c r="ENB85" s="5"/>
      <c r="ENC85" s="5"/>
      <c r="END85" s="5"/>
      <c r="ENE85" s="5"/>
      <c r="ENF85" s="5"/>
      <c r="ENG85" s="5"/>
      <c r="ENH85" s="5"/>
      <c r="ENI85" s="5"/>
      <c r="ENJ85" s="5"/>
      <c r="ENK85" s="5"/>
      <c r="ENL85" s="5"/>
      <c r="ENM85" s="5"/>
      <c r="ENN85" s="5"/>
      <c r="ENO85" s="5"/>
      <c r="ENP85" s="5"/>
      <c r="ENQ85" s="5"/>
      <c r="ENR85" s="5"/>
      <c r="ENS85" s="5"/>
      <c r="ENT85" s="5"/>
      <c r="ENU85" s="5"/>
      <c r="ENV85" s="5"/>
      <c r="ENW85" s="5"/>
      <c r="ENX85" s="5"/>
      <c r="ENY85" s="5"/>
      <c r="ENZ85" s="5"/>
      <c r="EOA85" s="5"/>
      <c r="EOB85" s="5"/>
      <c r="EOC85" s="5"/>
      <c r="EOD85" s="5"/>
      <c r="EOE85" s="5"/>
      <c r="EOF85" s="5"/>
      <c r="EOG85" s="5"/>
      <c r="EOH85" s="5"/>
      <c r="EOI85" s="5"/>
      <c r="EOJ85" s="5"/>
      <c r="EOK85" s="5"/>
      <c r="EOL85" s="5"/>
      <c r="EOM85" s="5"/>
      <c r="EON85" s="5"/>
      <c r="EOO85" s="5"/>
      <c r="EOP85" s="5"/>
      <c r="EOQ85" s="5"/>
      <c r="EOR85" s="5"/>
      <c r="EOS85" s="5"/>
      <c r="EOT85" s="5"/>
      <c r="EOU85" s="5"/>
      <c r="EOV85" s="5"/>
      <c r="EOW85" s="5"/>
      <c r="EOX85" s="5"/>
      <c r="EOY85" s="5"/>
      <c r="EOZ85" s="5"/>
      <c r="EPA85" s="5"/>
      <c r="EPB85" s="5"/>
      <c r="EPC85" s="5"/>
      <c r="EPD85" s="5"/>
      <c r="EPE85" s="5"/>
      <c r="EPF85" s="5"/>
      <c r="EPG85" s="5"/>
      <c r="EPH85" s="5"/>
      <c r="EPI85" s="5"/>
      <c r="EPJ85" s="5"/>
      <c r="EPK85" s="5"/>
      <c r="EPL85" s="5"/>
      <c r="EPM85" s="5"/>
      <c r="EPN85" s="5"/>
      <c r="EPO85" s="5"/>
      <c r="EPP85" s="5"/>
      <c r="EPQ85" s="5"/>
      <c r="EPR85" s="5"/>
      <c r="EPS85" s="5"/>
      <c r="EPT85" s="5"/>
      <c r="EPU85" s="5"/>
      <c r="EPV85" s="5"/>
      <c r="EPW85" s="5"/>
      <c r="EPX85" s="5"/>
      <c r="EPY85" s="5"/>
      <c r="EPZ85" s="5"/>
      <c r="EQA85" s="5"/>
      <c r="EQB85" s="5"/>
      <c r="EQC85" s="5"/>
      <c r="EQD85" s="5"/>
      <c r="EQE85" s="5"/>
      <c r="EQF85" s="5"/>
      <c r="EQG85" s="5"/>
      <c r="EQH85" s="5"/>
      <c r="EQI85" s="5"/>
      <c r="EQJ85" s="5"/>
      <c r="EQK85" s="5"/>
      <c r="EQL85" s="5"/>
      <c r="EQM85" s="5"/>
      <c r="EQN85" s="5"/>
      <c r="EQO85" s="5"/>
      <c r="EQP85" s="5"/>
      <c r="EQQ85" s="5"/>
      <c r="EQR85" s="5"/>
      <c r="EQS85" s="5"/>
      <c r="EQT85" s="5"/>
      <c r="EQU85" s="5"/>
      <c r="EQV85" s="5"/>
      <c r="EQW85" s="5"/>
      <c r="EQX85" s="5"/>
      <c r="EQY85" s="5"/>
      <c r="EQZ85" s="5"/>
      <c r="ERA85" s="5"/>
      <c r="ERB85" s="5"/>
      <c r="ERC85" s="5"/>
      <c r="ERD85" s="5"/>
      <c r="ERE85" s="5"/>
      <c r="ERF85" s="5"/>
      <c r="ERG85" s="5"/>
      <c r="ERH85" s="5"/>
      <c r="ERI85" s="5"/>
      <c r="ERJ85" s="5"/>
      <c r="ERK85" s="5"/>
      <c r="ERL85" s="5"/>
      <c r="ERM85" s="5"/>
      <c r="ERN85" s="5"/>
      <c r="ERO85" s="5"/>
      <c r="ERP85" s="5"/>
      <c r="ERQ85" s="5"/>
      <c r="ERR85" s="5"/>
      <c r="ERS85" s="5"/>
      <c r="ERT85" s="5"/>
      <c r="ERU85" s="5"/>
      <c r="ERV85" s="5"/>
      <c r="ERW85" s="5"/>
      <c r="ERX85" s="5"/>
      <c r="ERY85" s="5"/>
      <c r="ERZ85" s="5"/>
      <c r="ESA85" s="5"/>
      <c r="ESB85" s="5"/>
      <c r="ESC85" s="5"/>
      <c r="ESD85" s="5"/>
      <c r="ESE85" s="5"/>
      <c r="ESF85" s="5"/>
      <c r="ESG85" s="5"/>
      <c r="ESH85" s="5"/>
      <c r="ESI85" s="5"/>
      <c r="ESJ85" s="5"/>
      <c r="ESK85" s="5"/>
      <c r="ESL85" s="5"/>
      <c r="ESM85" s="5"/>
      <c r="ESN85" s="5"/>
      <c r="ESO85" s="5"/>
      <c r="ESP85" s="5"/>
      <c r="ESQ85" s="5"/>
      <c r="ESR85" s="5"/>
      <c r="ESS85" s="5"/>
      <c r="EST85" s="5"/>
      <c r="ESU85" s="5"/>
      <c r="ESV85" s="5"/>
      <c r="ESW85" s="5"/>
      <c r="ESX85" s="5"/>
      <c r="ESY85" s="5"/>
      <c r="ESZ85" s="5"/>
      <c r="ETA85" s="5"/>
      <c r="ETB85" s="5"/>
      <c r="ETC85" s="5"/>
      <c r="ETD85" s="5"/>
      <c r="ETE85" s="5"/>
      <c r="ETF85" s="5"/>
      <c r="ETG85" s="5"/>
      <c r="ETH85" s="5"/>
      <c r="ETI85" s="5"/>
      <c r="ETJ85" s="5"/>
      <c r="ETK85" s="5"/>
      <c r="ETL85" s="5"/>
      <c r="ETM85" s="5"/>
      <c r="ETN85" s="5"/>
      <c r="ETO85" s="5"/>
      <c r="ETP85" s="5"/>
      <c r="ETQ85" s="5"/>
      <c r="ETR85" s="5"/>
      <c r="ETS85" s="5"/>
      <c r="ETT85" s="5"/>
      <c r="ETU85" s="5"/>
      <c r="ETV85" s="5"/>
      <c r="ETW85" s="5"/>
      <c r="ETX85" s="5"/>
      <c r="ETY85" s="5"/>
      <c r="ETZ85" s="5"/>
      <c r="EUA85" s="5"/>
      <c r="EUB85" s="5"/>
      <c r="EUC85" s="5"/>
      <c r="EUD85" s="5"/>
      <c r="EUE85" s="5"/>
      <c r="EUF85" s="5"/>
      <c r="EUG85" s="5"/>
      <c r="EUH85" s="5"/>
      <c r="EUI85" s="5"/>
      <c r="EUJ85" s="5"/>
      <c r="EUK85" s="5"/>
      <c r="EUL85" s="5"/>
      <c r="EUM85" s="5"/>
      <c r="EUN85" s="5"/>
      <c r="EUO85" s="5"/>
      <c r="EUP85" s="5"/>
      <c r="EUQ85" s="5"/>
      <c r="EUR85" s="5"/>
      <c r="EUS85" s="5"/>
      <c r="EUT85" s="5"/>
      <c r="EUU85" s="5"/>
      <c r="EUV85" s="5"/>
      <c r="EUW85" s="5"/>
      <c r="EUX85" s="5"/>
      <c r="EUY85" s="5"/>
      <c r="EUZ85" s="5"/>
      <c r="EVA85" s="5"/>
      <c r="EVB85" s="5"/>
      <c r="EVC85" s="5"/>
      <c r="EVD85" s="5"/>
      <c r="EVE85" s="5"/>
      <c r="EVF85" s="5"/>
      <c r="EVG85" s="5"/>
      <c r="EVH85" s="5"/>
      <c r="EVI85" s="5"/>
      <c r="EVJ85" s="5"/>
      <c r="EVK85" s="5"/>
      <c r="EVL85" s="5"/>
      <c r="EVM85" s="5"/>
      <c r="EVN85" s="5"/>
      <c r="EVO85" s="5"/>
      <c r="EVP85" s="5"/>
      <c r="EVQ85" s="5"/>
      <c r="EVR85" s="5"/>
      <c r="EVS85" s="5"/>
      <c r="EVT85" s="5"/>
      <c r="EVU85" s="5"/>
      <c r="EVV85" s="5"/>
      <c r="EVW85" s="5"/>
      <c r="EVX85" s="5"/>
      <c r="EVY85" s="5"/>
      <c r="EVZ85" s="5"/>
      <c r="EWA85" s="5"/>
      <c r="EWB85" s="5"/>
      <c r="EWC85" s="5"/>
      <c r="EWD85" s="5"/>
      <c r="EWE85" s="5"/>
      <c r="EWF85" s="5"/>
      <c r="EWG85" s="5"/>
      <c r="EWH85" s="5"/>
      <c r="EWI85" s="5"/>
      <c r="EWJ85" s="5"/>
      <c r="EWK85" s="5"/>
      <c r="EWL85" s="5"/>
      <c r="EWM85" s="5"/>
      <c r="EWN85" s="5"/>
      <c r="EWO85" s="5"/>
      <c r="EWP85" s="5"/>
      <c r="EWQ85" s="5"/>
      <c r="EWR85" s="5"/>
      <c r="EWS85" s="5"/>
      <c r="EWT85" s="5"/>
      <c r="EWU85" s="5"/>
      <c r="EWV85" s="5"/>
      <c r="EWW85" s="5"/>
      <c r="EWX85" s="5"/>
      <c r="EWY85" s="5"/>
      <c r="EWZ85" s="5"/>
      <c r="EXA85" s="5"/>
      <c r="EXB85" s="5"/>
      <c r="EXC85" s="5"/>
      <c r="EXD85" s="5"/>
      <c r="EXE85" s="5"/>
      <c r="EXF85" s="5"/>
      <c r="EXG85" s="5"/>
      <c r="EXH85" s="5"/>
      <c r="EXI85" s="5"/>
      <c r="EXJ85" s="5"/>
      <c r="EXK85" s="5"/>
      <c r="EXL85" s="5"/>
      <c r="EXM85" s="5"/>
      <c r="EXN85" s="5"/>
      <c r="EXO85" s="5"/>
      <c r="EXP85" s="5"/>
      <c r="EXQ85" s="5"/>
      <c r="EXR85" s="5"/>
      <c r="EXS85" s="5"/>
      <c r="EXT85" s="5"/>
      <c r="EXU85" s="5"/>
      <c r="EXV85" s="5"/>
      <c r="EXW85" s="5"/>
      <c r="EXX85" s="5"/>
      <c r="EXY85" s="5"/>
      <c r="EXZ85" s="5"/>
      <c r="EYA85" s="5"/>
      <c r="EYB85" s="5"/>
      <c r="EYC85" s="5"/>
      <c r="EYD85" s="5"/>
      <c r="EYE85" s="5"/>
      <c r="EYF85" s="5"/>
      <c r="EYG85" s="5"/>
      <c r="EYH85" s="5"/>
      <c r="EYI85" s="5"/>
      <c r="EYJ85" s="5"/>
      <c r="EYK85" s="5"/>
      <c r="EYL85" s="5"/>
      <c r="EYM85" s="5"/>
      <c r="EYN85" s="5"/>
      <c r="EYO85" s="5"/>
      <c r="EYP85" s="5"/>
      <c r="EYQ85" s="5"/>
      <c r="EYR85" s="5"/>
      <c r="EYS85" s="5"/>
      <c r="EYT85" s="5"/>
      <c r="EYU85" s="5"/>
      <c r="EYV85" s="5"/>
      <c r="EYW85" s="5"/>
      <c r="EYX85" s="5"/>
      <c r="EYY85" s="5"/>
      <c r="EYZ85" s="5"/>
      <c r="EZA85" s="5"/>
      <c r="EZB85" s="5"/>
      <c r="EZC85" s="5"/>
      <c r="EZD85" s="5"/>
      <c r="EZE85" s="5"/>
      <c r="EZF85" s="5"/>
      <c r="EZG85" s="5"/>
      <c r="EZH85" s="5"/>
      <c r="EZI85" s="5"/>
      <c r="EZJ85" s="5"/>
      <c r="EZK85" s="5"/>
      <c r="EZL85" s="5"/>
      <c r="EZM85" s="5"/>
      <c r="EZN85" s="5"/>
      <c r="EZO85" s="5"/>
      <c r="EZP85" s="5"/>
      <c r="EZQ85" s="5"/>
      <c r="EZR85" s="5"/>
      <c r="EZS85" s="5"/>
      <c r="EZT85" s="5"/>
      <c r="EZU85" s="5"/>
      <c r="EZV85" s="5"/>
      <c r="EZW85" s="5"/>
      <c r="EZX85" s="5"/>
      <c r="EZY85" s="5"/>
      <c r="EZZ85" s="5"/>
      <c r="FAA85" s="5"/>
      <c r="FAB85" s="5"/>
      <c r="FAC85" s="5"/>
      <c r="FAD85" s="5"/>
      <c r="FAE85" s="5"/>
      <c r="FAF85" s="5"/>
      <c r="FAG85" s="5"/>
      <c r="FAH85" s="5"/>
      <c r="FAI85" s="5"/>
      <c r="FAJ85" s="5"/>
      <c r="FAK85" s="5"/>
      <c r="FAL85" s="5"/>
      <c r="FAM85" s="5"/>
      <c r="FAN85" s="5"/>
      <c r="FAO85" s="5"/>
      <c r="FAP85" s="5"/>
      <c r="FAQ85" s="5"/>
      <c r="FAR85" s="5"/>
      <c r="FAS85" s="5"/>
      <c r="FAT85" s="5"/>
      <c r="FAU85" s="5"/>
      <c r="FAV85" s="5"/>
      <c r="FAW85" s="5"/>
      <c r="FAX85" s="5"/>
      <c r="FAY85" s="5"/>
      <c r="FAZ85" s="5"/>
      <c r="FBA85" s="5"/>
      <c r="FBB85" s="5"/>
      <c r="FBC85" s="5"/>
      <c r="FBD85" s="5"/>
      <c r="FBE85" s="5"/>
      <c r="FBF85" s="5"/>
      <c r="FBG85" s="5"/>
      <c r="FBH85" s="5"/>
      <c r="FBI85" s="5"/>
      <c r="FBJ85" s="5"/>
      <c r="FBK85" s="5"/>
      <c r="FBL85" s="5"/>
      <c r="FBM85" s="5"/>
      <c r="FBN85" s="5"/>
      <c r="FBO85" s="5"/>
      <c r="FBP85" s="5"/>
      <c r="FBQ85" s="5"/>
      <c r="FBR85" s="5"/>
      <c r="FBS85" s="5"/>
      <c r="FBT85" s="5"/>
      <c r="FBU85" s="5"/>
      <c r="FBV85" s="5"/>
      <c r="FBW85" s="5"/>
      <c r="FBX85" s="5"/>
      <c r="FBY85" s="5"/>
      <c r="FBZ85" s="5"/>
      <c r="FCA85" s="5"/>
      <c r="FCB85" s="5"/>
      <c r="FCC85" s="5"/>
      <c r="FCD85" s="5"/>
      <c r="FCE85" s="5"/>
      <c r="FCF85" s="5"/>
      <c r="FCG85" s="5"/>
      <c r="FCH85" s="5"/>
      <c r="FCI85" s="5"/>
      <c r="FCJ85" s="5"/>
      <c r="FCK85" s="5"/>
      <c r="FCL85" s="5"/>
      <c r="FCM85" s="5"/>
      <c r="FCN85" s="5"/>
      <c r="FCO85" s="5"/>
      <c r="FCP85" s="5"/>
      <c r="FCQ85" s="5"/>
      <c r="FCR85" s="5"/>
      <c r="FCS85" s="5"/>
      <c r="FCT85" s="5"/>
      <c r="FCU85" s="5"/>
      <c r="FCV85" s="5"/>
      <c r="FCW85" s="5"/>
      <c r="FCX85" s="5"/>
      <c r="FCY85" s="5"/>
      <c r="FCZ85" s="5"/>
      <c r="FDA85" s="5"/>
      <c r="FDB85" s="5"/>
      <c r="FDC85" s="5"/>
      <c r="FDD85" s="5"/>
      <c r="FDE85" s="5"/>
      <c r="FDF85" s="5"/>
      <c r="FDG85" s="5"/>
      <c r="FDH85" s="5"/>
      <c r="FDI85" s="5"/>
      <c r="FDJ85" s="5"/>
      <c r="FDK85" s="5"/>
      <c r="FDL85" s="5"/>
      <c r="FDM85" s="5"/>
      <c r="FDN85" s="5"/>
      <c r="FDO85" s="5"/>
      <c r="FDP85" s="5"/>
      <c r="FDQ85" s="5"/>
      <c r="FDR85" s="5"/>
      <c r="FDS85" s="5"/>
      <c r="FDT85" s="5"/>
      <c r="FDU85" s="5"/>
      <c r="FDV85" s="5"/>
      <c r="FDW85" s="5"/>
      <c r="FDX85" s="5"/>
      <c r="FDY85" s="5"/>
      <c r="FDZ85" s="5"/>
      <c r="FEA85" s="5"/>
      <c r="FEB85" s="5"/>
      <c r="FEC85" s="5"/>
      <c r="FED85" s="5"/>
      <c r="FEE85" s="5"/>
      <c r="FEF85" s="5"/>
      <c r="FEG85" s="5"/>
      <c r="FEH85" s="5"/>
      <c r="FEI85" s="5"/>
      <c r="FEJ85" s="5"/>
      <c r="FEK85" s="5"/>
      <c r="FEL85" s="5"/>
      <c r="FEM85" s="5"/>
      <c r="FEN85" s="5"/>
      <c r="FEO85" s="5"/>
      <c r="FEP85" s="5"/>
      <c r="FEQ85" s="5"/>
      <c r="FER85" s="5"/>
      <c r="FES85" s="5"/>
      <c r="FET85" s="5"/>
      <c r="FEU85" s="5"/>
      <c r="FEV85" s="5"/>
      <c r="FEW85" s="5"/>
      <c r="FEX85" s="5"/>
      <c r="FEY85" s="5"/>
      <c r="FEZ85" s="5"/>
      <c r="FFA85" s="5"/>
      <c r="FFB85" s="5"/>
      <c r="FFC85" s="5"/>
      <c r="FFD85" s="5"/>
      <c r="FFE85" s="5"/>
      <c r="FFF85" s="5"/>
      <c r="FFG85" s="5"/>
      <c r="FFH85" s="5"/>
      <c r="FFI85" s="5"/>
      <c r="FFJ85" s="5"/>
      <c r="FFK85" s="5"/>
      <c r="FFL85" s="5"/>
      <c r="FFM85" s="5"/>
      <c r="FFN85" s="5"/>
      <c r="FFO85" s="5"/>
      <c r="FFP85" s="5"/>
      <c r="FFQ85" s="5"/>
      <c r="FFR85" s="5"/>
      <c r="FFS85" s="5"/>
      <c r="FFT85" s="5"/>
      <c r="FFU85" s="5"/>
      <c r="FFV85" s="5"/>
      <c r="FFW85" s="5"/>
      <c r="FFX85" s="5"/>
      <c r="FFY85" s="5"/>
      <c r="FFZ85" s="5"/>
      <c r="FGA85" s="5"/>
      <c r="FGB85" s="5"/>
      <c r="FGC85" s="5"/>
      <c r="FGD85" s="5"/>
      <c r="FGE85" s="5"/>
      <c r="FGF85" s="5"/>
      <c r="FGG85" s="5"/>
      <c r="FGH85" s="5"/>
      <c r="FGI85" s="5"/>
      <c r="FGJ85" s="5"/>
      <c r="FGK85" s="5"/>
      <c r="FGL85" s="5"/>
      <c r="FGM85" s="5"/>
      <c r="FGN85" s="5"/>
      <c r="FGO85" s="5"/>
      <c r="FGP85" s="5"/>
      <c r="FGQ85" s="5"/>
      <c r="FGR85" s="5"/>
      <c r="FGS85" s="5"/>
      <c r="FGT85" s="5"/>
      <c r="FGU85" s="5"/>
      <c r="FGV85" s="5"/>
      <c r="FGW85" s="5"/>
      <c r="FGX85" s="5"/>
      <c r="FGY85" s="5"/>
      <c r="FGZ85" s="5"/>
      <c r="FHA85" s="5"/>
      <c r="FHB85" s="5"/>
      <c r="FHC85" s="5"/>
      <c r="FHD85" s="5"/>
      <c r="FHE85" s="5"/>
      <c r="FHF85" s="5"/>
      <c r="FHG85" s="5"/>
      <c r="FHH85" s="5"/>
      <c r="FHI85" s="5"/>
      <c r="FHJ85" s="5"/>
      <c r="FHK85" s="5"/>
      <c r="FHL85" s="5"/>
      <c r="FHM85" s="5"/>
      <c r="FHN85" s="5"/>
      <c r="FHO85" s="5"/>
      <c r="FHP85" s="5"/>
      <c r="FHQ85" s="5"/>
      <c r="FHR85" s="5"/>
      <c r="FHS85" s="5"/>
      <c r="FHT85" s="5"/>
      <c r="FHU85" s="5"/>
      <c r="FHV85" s="5"/>
      <c r="FHW85" s="5"/>
      <c r="FHX85" s="5"/>
      <c r="FHY85" s="5"/>
      <c r="FHZ85" s="5"/>
      <c r="FIA85" s="5"/>
      <c r="FIB85" s="5"/>
      <c r="FIC85" s="5"/>
      <c r="FID85" s="5"/>
      <c r="FIE85" s="5"/>
      <c r="FIF85" s="5"/>
      <c r="FIG85" s="5"/>
      <c r="FIH85" s="5"/>
      <c r="FII85" s="5"/>
      <c r="FIJ85" s="5"/>
      <c r="FIK85" s="5"/>
      <c r="FIL85" s="5"/>
      <c r="FIM85" s="5"/>
      <c r="FIN85" s="5"/>
      <c r="FIO85" s="5"/>
      <c r="FIP85" s="5"/>
      <c r="FIQ85" s="5"/>
      <c r="FIR85" s="5"/>
      <c r="FIS85" s="5"/>
      <c r="FIT85" s="5"/>
      <c r="FIU85" s="5"/>
      <c r="FIV85" s="5"/>
      <c r="FIW85" s="5"/>
      <c r="FIX85" s="5"/>
      <c r="FIY85" s="5"/>
      <c r="FIZ85" s="5"/>
      <c r="FJA85" s="5"/>
      <c r="FJB85" s="5"/>
      <c r="FJC85" s="5"/>
      <c r="FJD85" s="5"/>
      <c r="FJE85" s="5"/>
      <c r="FJF85" s="5"/>
      <c r="FJG85" s="5"/>
      <c r="FJH85" s="5"/>
      <c r="FJI85" s="5"/>
      <c r="FJJ85" s="5"/>
      <c r="FJK85" s="5"/>
      <c r="FJL85" s="5"/>
      <c r="FJM85" s="5"/>
      <c r="FJN85" s="5"/>
      <c r="FJO85" s="5"/>
      <c r="FJP85" s="5"/>
      <c r="FJQ85" s="5"/>
      <c r="FJR85" s="5"/>
      <c r="FJS85" s="5"/>
      <c r="FJT85" s="5"/>
      <c r="FJU85" s="5"/>
      <c r="FJV85" s="5"/>
      <c r="FJW85" s="5"/>
      <c r="FJX85" s="5"/>
      <c r="FJY85" s="5"/>
      <c r="FJZ85" s="5"/>
      <c r="FKA85" s="5"/>
      <c r="FKB85" s="5"/>
      <c r="FKC85" s="5"/>
      <c r="FKD85" s="5"/>
      <c r="FKE85" s="5"/>
      <c r="FKF85" s="5"/>
      <c r="FKG85" s="5"/>
      <c r="FKH85" s="5"/>
      <c r="FKI85" s="5"/>
      <c r="FKJ85" s="5"/>
      <c r="FKK85" s="5"/>
      <c r="FKL85" s="5"/>
      <c r="FKM85" s="5"/>
      <c r="FKN85" s="5"/>
      <c r="FKO85" s="5"/>
      <c r="FKP85" s="5"/>
      <c r="FKQ85" s="5"/>
      <c r="FKR85" s="5"/>
      <c r="FKS85" s="5"/>
      <c r="FKT85" s="5"/>
      <c r="FKU85" s="5"/>
      <c r="FKV85" s="5"/>
      <c r="FKW85" s="5"/>
      <c r="FKX85" s="5"/>
      <c r="FKY85" s="5"/>
      <c r="FKZ85" s="5"/>
      <c r="FLA85" s="5"/>
      <c r="FLB85" s="5"/>
      <c r="FLC85" s="5"/>
      <c r="FLD85" s="5"/>
      <c r="FLE85" s="5"/>
      <c r="FLF85" s="5"/>
      <c r="FLG85" s="5"/>
      <c r="FLH85" s="5"/>
      <c r="FLI85" s="5"/>
      <c r="FLJ85" s="5"/>
      <c r="FLK85" s="5"/>
      <c r="FLL85" s="5"/>
      <c r="FLM85" s="5"/>
      <c r="FLN85" s="5"/>
      <c r="FLO85" s="5"/>
      <c r="FLP85" s="5"/>
      <c r="FLQ85" s="5"/>
      <c r="FLR85" s="5"/>
      <c r="FLS85" s="5"/>
      <c r="FLT85" s="5"/>
      <c r="FLU85" s="5"/>
      <c r="FLV85" s="5"/>
      <c r="FLW85" s="5"/>
      <c r="FLX85" s="5"/>
      <c r="FLY85" s="5"/>
      <c r="FLZ85" s="5"/>
      <c r="FMA85" s="5"/>
      <c r="FMB85" s="5"/>
      <c r="FMC85" s="5"/>
      <c r="FMD85" s="5"/>
      <c r="FME85" s="5"/>
      <c r="FMF85" s="5"/>
      <c r="FMG85" s="5"/>
      <c r="FMH85" s="5"/>
      <c r="FMI85" s="5"/>
      <c r="FMJ85" s="5"/>
      <c r="FMK85" s="5"/>
      <c r="FML85" s="5"/>
      <c r="FMM85" s="5"/>
      <c r="FMN85" s="5"/>
      <c r="FMO85" s="5"/>
      <c r="FMP85" s="5"/>
      <c r="FMQ85" s="5"/>
      <c r="FMR85" s="5"/>
      <c r="FMS85" s="5"/>
      <c r="FMT85" s="5"/>
      <c r="FMU85" s="5"/>
      <c r="FMV85" s="5"/>
      <c r="FMW85" s="5"/>
      <c r="FMX85" s="5"/>
      <c r="FMY85" s="5"/>
      <c r="FMZ85" s="5"/>
      <c r="FNA85" s="5"/>
      <c r="FNB85" s="5"/>
      <c r="FNC85" s="5"/>
      <c r="FND85" s="5"/>
      <c r="FNE85" s="5"/>
      <c r="FNF85" s="5"/>
      <c r="FNG85" s="5"/>
      <c r="FNH85" s="5"/>
      <c r="FNI85" s="5"/>
      <c r="FNJ85" s="5"/>
      <c r="FNK85" s="5"/>
      <c r="FNL85" s="5"/>
      <c r="FNM85" s="5"/>
      <c r="FNN85" s="5"/>
      <c r="FNO85" s="5"/>
      <c r="FNP85" s="5"/>
      <c r="FNQ85" s="5"/>
      <c r="FNR85" s="5"/>
      <c r="FNS85" s="5"/>
      <c r="FNT85" s="5"/>
      <c r="FNU85" s="5"/>
      <c r="FNV85" s="5"/>
      <c r="FNW85" s="5"/>
      <c r="FNX85" s="5"/>
      <c r="FNY85" s="5"/>
      <c r="FNZ85" s="5"/>
      <c r="FOA85" s="5"/>
      <c r="FOB85" s="5"/>
      <c r="FOC85" s="5"/>
      <c r="FOD85" s="5"/>
      <c r="FOE85" s="5"/>
      <c r="FOF85" s="5"/>
      <c r="FOG85" s="5"/>
      <c r="FOH85" s="5"/>
      <c r="FOI85" s="5"/>
      <c r="FOJ85" s="5"/>
      <c r="FOK85" s="5"/>
      <c r="FOL85" s="5"/>
      <c r="FOM85" s="5"/>
      <c r="FON85" s="5"/>
      <c r="FOO85" s="5"/>
      <c r="FOP85" s="5"/>
      <c r="FOQ85" s="5"/>
      <c r="FOR85" s="5"/>
      <c r="FOS85" s="5"/>
      <c r="FOT85" s="5"/>
      <c r="FOU85" s="5"/>
      <c r="FOV85" s="5"/>
      <c r="FOW85" s="5"/>
      <c r="FOX85" s="5"/>
      <c r="FOY85" s="5"/>
      <c r="FOZ85" s="5"/>
      <c r="FPA85" s="5"/>
      <c r="FPB85" s="5"/>
      <c r="FPC85" s="5"/>
      <c r="FPD85" s="5"/>
      <c r="FPE85" s="5"/>
      <c r="FPF85" s="5"/>
      <c r="FPG85" s="5"/>
      <c r="FPH85" s="5"/>
      <c r="FPI85" s="5"/>
      <c r="FPJ85" s="5"/>
      <c r="FPK85" s="5"/>
      <c r="FPL85" s="5"/>
      <c r="FPM85" s="5"/>
      <c r="FPN85" s="5"/>
      <c r="FPO85" s="5"/>
      <c r="FPP85" s="5"/>
      <c r="FPQ85" s="5"/>
      <c r="FPR85" s="5"/>
      <c r="FPS85" s="5"/>
      <c r="FPT85" s="5"/>
      <c r="FPU85" s="5"/>
      <c r="FPV85" s="5"/>
      <c r="FPW85" s="5"/>
      <c r="FPX85" s="5"/>
      <c r="FPY85" s="5"/>
      <c r="FPZ85" s="5"/>
      <c r="FQA85" s="5"/>
      <c r="FQB85" s="5"/>
      <c r="FQC85" s="5"/>
      <c r="FQD85" s="5"/>
      <c r="FQE85" s="5"/>
      <c r="FQF85" s="5"/>
      <c r="FQG85" s="5"/>
      <c r="FQH85" s="5"/>
      <c r="FQI85" s="5"/>
      <c r="FQJ85" s="5"/>
      <c r="FQK85" s="5"/>
      <c r="FQL85" s="5"/>
      <c r="FQM85" s="5"/>
      <c r="FQN85" s="5"/>
      <c r="FQO85" s="5"/>
      <c r="FQP85" s="5"/>
      <c r="FQQ85" s="5"/>
      <c r="FQR85" s="5"/>
      <c r="FQS85" s="5"/>
      <c r="FQT85" s="5"/>
      <c r="FQU85" s="5"/>
      <c r="FQV85" s="5"/>
      <c r="FQW85" s="5"/>
      <c r="FQX85" s="5"/>
      <c r="FQY85" s="5"/>
      <c r="FQZ85" s="5"/>
      <c r="FRA85" s="5"/>
      <c r="FRB85" s="5"/>
      <c r="FRC85" s="5"/>
      <c r="FRD85" s="5"/>
      <c r="FRE85" s="5"/>
      <c r="FRF85" s="5"/>
      <c r="FRG85" s="5"/>
      <c r="FRH85" s="5"/>
      <c r="FRI85" s="5"/>
      <c r="FRJ85" s="5"/>
      <c r="FRK85" s="5"/>
      <c r="FRL85" s="5"/>
      <c r="FRM85" s="5"/>
      <c r="FRN85" s="5"/>
      <c r="FRO85" s="5"/>
      <c r="FRP85" s="5"/>
      <c r="FRQ85" s="5"/>
      <c r="FRR85" s="5"/>
      <c r="FRS85" s="5"/>
      <c r="FRT85" s="5"/>
      <c r="FRU85" s="5"/>
      <c r="FRV85" s="5"/>
      <c r="FRW85" s="5"/>
      <c r="FRX85" s="5"/>
      <c r="FRY85" s="5"/>
      <c r="FRZ85" s="5"/>
      <c r="FSA85" s="5"/>
      <c r="FSB85" s="5"/>
      <c r="FSC85" s="5"/>
      <c r="FSD85" s="5"/>
      <c r="FSE85" s="5"/>
      <c r="FSF85" s="5"/>
      <c r="FSG85" s="5"/>
      <c r="FSH85" s="5"/>
      <c r="FSI85" s="5"/>
      <c r="FSJ85" s="5"/>
      <c r="FSK85" s="5"/>
      <c r="FSL85" s="5"/>
      <c r="FSM85" s="5"/>
      <c r="FSN85" s="5"/>
      <c r="FSO85" s="5"/>
      <c r="FSP85" s="5"/>
      <c r="FSQ85" s="5"/>
      <c r="FSR85" s="5"/>
      <c r="FSS85" s="5"/>
      <c r="FST85" s="5"/>
      <c r="FSU85" s="5"/>
      <c r="FSV85" s="5"/>
      <c r="FSW85" s="5"/>
      <c r="FSX85" s="5"/>
      <c r="FSY85" s="5"/>
      <c r="FSZ85" s="5"/>
      <c r="FTA85" s="5"/>
      <c r="FTB85" s="5"/>
      <c r="FTC85" s="5"/>
      <c r="FTD85" s="5"/>
      <c r="FTE85" s="5"/>
      <c r="FTF85" s="5"/>
      <c r="FTG85" s="5"/>
      <c r="FTH85" s="5"/>
      <c r="FTI85" s="5"/>
      <c r="FTJ85" s="5"/>
      <c r="FTK85" s="5"/>
      <c r="FTL85" s="5"/>
      <c r="FTM85" s="5"/>
      <c r="FTN85" s="5"/>
      <c r="FTO85" s="5"/>
      <c r="FTP85" s="5"/>
      <c r="FTQ85" s="5"/>
      <c r="FTR85" s="5"/>
      <c r="FTS85" s="5"/>
      <c r="FTT85" s="5"/>
      <c r="FTU85" s="5"/>
      <c r="FTV85" s="5"/>
      <c r="FTW85" s="5"/>
      <c r="FTX85" s="5"/>
      <c r="FTY85" s="5"/>
      <c r="FTZ85" s="5"/>
      <c r="FUA85" s="5"/>
      <c r="FUB85" s="5"/>
      <c r="FUC85" s="5"/>
      <c r="FUD85" s="5"/>
      <c r="FUE85" s="5"/>
      <c r="FUF85" s="5"/>
      <c r="FUG85" s="5"/>
      <c r="FUH85" s="5"/>
      <c r="FUI85" s="5"/>
      <c r="FUJ85" s="5"/>
      <c r="FUK85" s="5"/>
      <c r="FUL85" s="5"/>
      <c r="FUM85" s="5"/>
      <c r="FUN85" s="5"/>
      <c r="FUO85" s="5"/>
      <c r="FUP85" s="5"/>
      <c r="FUQ85" s="5"/>
      <c r="FUR85" s="5"/>
      <c r="FUS85" s="5"/>
      <c r="FUT85" s="5"/>
      <c r="FUU85" s="5"/>
      <c r="FUV85" s="5"/>
      <c r="FUW85" s="5"/>
      <c r="FUX85" s="5"/>
      <c r="FUY85" s="5"/>
      <c r="FUZ85" s="5"/>
      <c r="FVA85" s="5"/>
      <c r="FVB85" s="5"/>
      <c r="FVC85" s="5"/>
      <c r="FVD85" s="5"/>
      <c r="FVE85" s="5"/>
      <c r="FVF85" s="5"/>
      <c r="FVG85" s="5"/>
      <c r="FVH85" s="5"/>
      <c r="FVI85" s="5"/>
      <c r="FVJ85" s="5"/>
      <c r="FVK85" s="5"/>
      <c r="FVL85" s="5"/>
      <c r="FVM85" s="5"/>
      <c r="FVN85" s="5"/>
      <c r="FVO85" s="5"/>
      <c r="FVP85" s="5"/>
      <c r="FVQ85" s="5"/>
      <c r="FVR85" s="5"/>
      <c r="FVS85" s="5"/>
      <c r="FVT85" s="5"/>
      <c r="FVU85" s="5"/>
      <c r="FVV85" s="5"/>
      <c r="FVW85" s="5"/>
      <c r="FVX85" s="5"/>
      <c r="FVY85" s="5"/>
      <c r="FVZ85" s="5"/>
      <c r="FWA85" s="5"/>
      <c r="FWB85" s="5"/>
      <c r="FWC85" s="5"/>
      <c r="FWD85" s="5"/>
      <c r="FWE85" s="5"/>
      <c r="FWF85" s="5"/>
      <c r="FWG85" s="5"/>
      <c r="FWH85" s="5"/>
      <c r="FWI85" s="5"/>
      <c r="FWJ85" s="5"/>
      <c r="FWK85" s="5"/>
      <c r="FWL85" s="5"/>
      <c r="FWM85" s="5"/>
      <c r="FWN85" s="5"/>
      <c r="FWO85" s="5"/>
      <c r="FWP85" s="5"/>
      <c r="FWQ85" s="5"/>
      <c r="FWR85" s="5"/>
      <c r="FWS85" s="5"/>
      <c r="FWT85" s="5"/>
      <c r="FWU85" s="5"/>
      <c r="FWV85" s="5"/>
      <c r="FWW85" s="5"/>
      <c r="FWX85" s="5"/>
      <c r="FWY85" s="5"/>
      <c r="FWZ85" s="5"/>
      <c r="FXA85" s="5"/>
      <c r="FXB85" s="5"/>
      <c r="FXC85" s="5"/>
      <c r="FXD85" s="5"/>
      <c r="FXE85" s="5"/>
      <c r="FXF85" s="5"/>
      <c r="FXG85" s="5"/>
      <c r="FXH85" s="5"/>
      <c r="FXI85" s="5"/>
      <c r="FXJ85" s="5"/>
      <c r="FXK85" s="5"/>
      <c r="FXL85" s="5"/>
      <c r="FXM85" s="5"/>
      <c r="FXN85" s="5"/>
      <c r="FXO85" s="5"/>
      <c r="FXP85" s="5"/>
      <c r="FXQ85" s="5"/>
      <c r="FXR85" s="5"/>
      <c r="FXS85" s="5"/>
      <c r="FXT85" s="5"/>
      <c r="FXU85" s="5"/>
      <c r="FXV85" s="5"/>
      <c r="FXW85" s="5"/>
      <c r="FXX85" s="5"/>
      <c r="FXY85" s="5"/>
      <c r="FXZ85" s="5"/>
      <c r="FYA85" s="5"/>
      <c r="FYB85" s="5"/>
      <c r="FYC85" s="5"/>
      <c r="FYD85" s="5"/>
      <c r="FYE85" s="5"/>
      <c r="FYF85" s="5"/>
      <c r="FYG85" s="5"/>
      <c r="FYH85" s="5"/>
      <c r="FYI85" s="5"/>
      <c r="FYJ85" s="5"/>
      <c r="FYK85" s="5"/>
      <c r="FYL85" s="5"/>
      <c r="FYM85" s="5"/>
      <c r="FYN85" s="5"/>
      <c r="FYO85" s="5"/>
      <c r="FYP85" s="5"/>
      <c r="FYQ85" s="5"/>
      <c r="FYR85" s="5"/>
      <c r="FYS85" s="5"/>
      <c r="FYT85" s="5"/>
      <c r="FYU85" s="5"/>
      <c r="FYV85" s="5"/>
      <c r="FYW85" s="5"/>
      <c r="FYX85" s="5"/>
      <c r="FYY85" s="5"/>
      <c r="FYZ85" s="5"/>
      <c r="FZA85" s="5"/>
      <c r="FZB85" s="5"/>
      <c r="FZC85" s="5"/>
      <c r="FZD85" s="5"/>
      <c r="FZE85" s="5"/>
      <c r="FZF85" s="5"/>
      <c r="FZG85" s="5"/>
      <c r="FZH85" s="5"/>
      <c r="FZI85" s="5"/>
      <c r="FZJ85" s="5"/>
      <c r="FZK85" s="5"/>
      <c r="FZL85" s="5"/>
      <c r="FZM85" s="5"/>
      <c r="FZN85" s="5"/>
      <c r="FZO85" s="5"/>
      <c r="FZP85" s="5"/>
      <c r="FZQ85" s="5"/>
      <c r="FZR85" s="5"/>
      <c r="FZS85" s="5"/>
      <c r="FZT85" s="5"/>
      <c r="FZU85" s="5"/>
      <c r="FZV85" s="5"/>
      <c r="FZW85" s="5"/>
      <c r="FZX85" s="5"/>
      <c r="FZY85" s="5"/>
      <c r="FZZ85" s="5"/>
      <c r="GAA85" s="5"/>
      <c r="GAB85" s="5"/>
      <c r="GAC85" s="5"/>
      <c r="GAD85" s="5"/>
      <c r="GAE85" s="5"/>
      <c r="GAF85" s="5"/>
      <c r="GAG85" s="5"/>
      <c r="GAH85" s="5"/>
      <c r="GAI85" s="5"/>
      <c r="GAJ85" s="5"/>
      <c r="GAK85" s="5"/>
      <c r="GAL85" s="5"/>
      <c r="GAM85" s="5"/>
      <c r="GAN85" s="5"/>
      <c r="GAO85" s="5"/>
      <c r="GAP85" s="5"/>
      <c r="GAQ85" s="5"/>
      <c r="GAR85" s="5"/>
      <c r="GAS85" s="5"/>
      <c r="GAT85" s="5"/>
      <c r="GAU85" s="5"/>
      <c r="GAV85" s="5"/>
      <c r="GAW85" s="5"/>
      <c r="GAX85" s="5"/>
      <c r="GAY85" s="5"/>
      <c r="GAZ85" s="5"/>
      <c r="GBA85" s="5"/>
      <c r="GBB85" s="5"/>
      <c r="GBC85" s="5"/>
      <c r="GBD85" s="5"/>
      <c r="GBE85" s="5"/>
      <c r="GBF85" s="5"/>
      <c r="GBG85" s="5"/>
      <c r="GBH85" s="5"/>
      <c r="GBI85" s="5"/>
      <c r="GBJ85" s="5"/>
      <c r="GBK85" s="5"/>
      <c r="GBL85" s="5"/>
      <c r="GBM85" s="5"/>
      <c r="GBN85" s="5"/>
      <c r="GBO85" s="5"/>
      <c r="GBP85" s="5"/>
      <c r="GBQ85" s="5"/>
      <c r="GBR85" s="5"/>
      <c r="GBS85" s="5"/>
      <c r="GBT85" s="5"/>
      <c r="GBU85" s="5"/>
      <c r="GBV85" s="5"/>
      <c r="GBW85" s="5"/>
      <c r="GBX85" s="5"/>
      <c r="GBY85" s="5"/>
      <c r="GBZ85" s="5"/>
      <c r="GCA85" s="5"/>
      <c r="GCB85" s="5"/>
      <c r="GCC85" s="5"/>
      <c r="GCD85" s="5"/>
      <c r="GCE85" s="5"/>
      <c r="GCF85" s="5"/>
      <c r="GCG85" s="5"/>
      <c r="GCH85" s="5"/>
      <c r="GCI85" s="5"/>
      <c r="GCJ85" s="5"/>
      <c r="GCK85" s="5"/>
      <c r="GCL85" s="5"/>
      <c r="GCM85" s="5"/>
      <c r="GCN85" s="5"/>
      <c r="GCO85" s="5"/>
      <c r="GCP85" s="5"/>
      <c r="GCQ85" s="5"/>
      <c r="GCR85" s="5"/>
      <c r="GCS85" s="5"/>
      <c r="GCT85" s="5"/>
      <c r="GCU85" s="5"/>
      <c r="GCV85" s="5"/>
      <c r="GCW85" s="5"/>
      <c r="GCX85" s="5"/>
      <c r="GCY85" s="5"/>
      <c r="GCZ85" s="5"/>
      <c r="GDA85" s="5"/>
      <c r="GDB85" s="5"/>
      <c r="GDC85" s="5"/>
      <c r="GDD85" s="5"/>
      <c r="GDE85" s="5"/>
      <c r="GDF85" s="5"/>
      <c r="GDG85" s="5"/>
      <c r="GDH85" s="5"/>
      <c r="GDI85" s="5"/>
      <c r="GDJ85" s="5"/>
      <c r="GDK85" s="5"/>
      <c r="GDL85" s="5"/>
      <c r="GDM85" s="5"/>
      <c r="GDN85" s="5"/>
      <c r="GDO85" s="5"/>
      <c r="GDP85" s="5"/>
      <c r="GDQ85" s="5"/>
      <c r="GDR85" s="5"/>
      <c r="GDS85" s="5"/>
      <c r="GDT85" s="5"/>
      <c r="GDU85" s="5"/>
      <c r="GDV85" s="5"/>
      <c r="GDW85" s="5"/>
      <c r="GDX85" s="5"/>
      <c r="GDY85" s="5"/>
      <c r="GDZ85" s="5"/>
      <c r="GEA85" s="5"/>
      <c r="GEB85" s="5"/>
      <c r="GEC85" s="5"/>
      <c r="GED85" s="5"/>
      <c r="GEE85" s="5"/>
      <c r="GEF85" s="5"/>
      <c r="GEG85" s="5"/>
      <c r="GEH85" s="5"/>
      <c r="GEI85" s="5"/>
      <c r="GEJ85" s="5"/>
      <c r="GEK85" s="5"/>
      <c r="GEL85" s="5"/>
      <c r="GEM85" s="5"/>
      <c r="GEN85" s="5"/>
      <c r="GEO85" s="5"/>
      <c r="GEP85" s="5"/>
      <c r="GEQ85" s="5"/>
      <c r="GER85" s="5"/>
      <c r="GES85" s="5"/>
      <c r="GET85" s="5"/>
      <c r="GEU85" s="5"/>
      <c r="GEV85" s="5"/>
      <c r="GEW85" s="5"/>
      <c r="GEX85" s="5"/>
      <c r="GEY85" s="5"/>
      <c r="GEZ85" s="5"/>
      <c r="GFA85" s="5"/>
      <c r="GFB85" s="5"/>
      <c r="GFC85" s="5"/>
      <c r="GFD85" s="5"/>
      <c r="GFE85" s="5"/>
      <c r="GFF85" s="5"/>
      <c r="GFG85" s="5"/>
      <c r="GFH85" s="5"/>
      <c r="GFI85" s="5"/>
      <c r="GFJ85" s="5"/>
      <c r="GFK85" s="5"/>
      <c r="GFL85" s="5"/>
      <c r="GFM85" s="5"/>
      <c r="GFN85" s="5"/>
      <c r="GFO85" s="5"/>
      <c r="GFP85" s="5"/>
      <c r="GFQ85" s="5"/>
      <c r="GFR85" s="5"/>
      <c r="GFS85" s="5"/>
      <c r="GFT85" s="5"/>
      <c r="GFU85" s="5"/>
      <c r="GFV85" s="5"/>
      <c r="GFW85" s="5"/>
      <c r="GFX85" s="5"/>
      <c r="GFY85" s="5"/>
      <c r="GFZ85" s="5"/>
      <c r="GGA85" s="5"/>
      <c r="GGB85" s="5"/>
      <c r="GGC85" s="5"/>
      <c r="GGD85" s="5"/>
      <c r="GGE85" s="5"/>
      <c r="GGF85" s="5"/>
      <c r="GGG85" s="5"/>
      <c r="GGH85" s="5"/>
      <c r="GGI85" s="5"/>
      <c r="GGJ85" s="5"/>
      <c r="GGK85" s="5"/>
      <c r="GGL85" s="5"/>
      <c r="GGM85" s="5"/>
      <c r="GGN85" s="5"/>
      <c r="GGO85" s="5"/>
      <c r="GGP85" s="5"/>
      <c r="GGQ85" s="5"/>
      <c r="GGR85" s="5"/>
      <c r="GGS85" s="5"/>
      <c r="GGT85" s="5"/>
      <c r="GGU85" s="5"/>
      <c r="GGV85" s="5"/>
      <c r="GGW85" s="5"/>
      <c r="GGX85" s="5"/>
      <c r="GGY85" s="5"/>
      <c r="GGZ85" s="5"/>
      <c r="GHA85" s="5"/>
      <c r="GHB85" s="5"/>
      <c r="GHC85" s="5"/>
      <c r="GHD85" s="5"/>
      <c r="GHE85" s="5"/>
      <c r="GHF85" s="5"/>
      <c r="GHG85" s="5"/>
      <c r="GHH85" s="5"/>
      <c r="GHI85" s="5"/>
      <c r="GHJ85" s="5"/>
      <c r="GHK85" s="5"/>
      <c r="GHL85" s="5"/>
      <c r="GHM85" s="5"/>
      <c r="GHN85" s="5"/>
      <c r="GHO85" s="5"/>
      <c r="GHP85" s="5"/>
      <c r="GHQ85" s="5"/>
      <c r="GHR85" s="5"/>
      <c r="GHS85" s="5"/>
      <c r="GHT85" s="5"/>
      <c r="GHU85" s="5"/>
      <c r="GHV85" s="5"/>
      <c r="GHW85" s="5"/>
      <c r="GHX85" s="5"/>
      <c r="GHY85" s="5"/>
      <c r="GHZ85" s="5"/>
      <c r="GIA85" s="5"/>
      <c r="GIB85" s="5"/>
      <c r="GIC85" s="5"/>
      <c r="GID85" s="5"/>
      <c r="GIE85" s="5"/>
      <c r="GIF85" s="5"/>
      <c r="GIG85" s="5"/>
      <c r="GIH85" s="5"/>
      <c r="GII85" s="5"/>
      <c r="GIJ85" s="5"/>
      <c r="GIK85" s="5"/>
      <c r="GIL85" s="5"/>
      <c r="GIM85" s="5"/>
      <c r="GIN85" s="5"/>
      <c r="GIO85" s="5"/>
      <c r="GIP85" s="5"/>
      <c r="GIQ85" s="5"/>
      <c r="GIR85" s="5"/>
      <c r="GIS85" s="5"/>
      <c r="GIT85" s="5"/>
      <c r="GIU85" s="5"/>
      <c r="GIV85" s="5"/>
      <c r="GIW85" s="5"/>
      <c r="GIX85" s="5"/>
      <c r="GIY85" s="5"/>
      <c r="GIZ85" s="5"/>
      <c r="GJA85" s="5"/>
      <c r="GJB85" s="5"/>
      <c r="GJC85" s="5"/>
      <c r="GJD85" s="5"/>
      <c r="GJE85" s="5"/>
      <c r="GJF85" s="5"/>
      <c r="GJG85" s="5"/>
      <c r="GJH85" s="5"/>
      <c r="GJI85" s="5"/>
      <c r="GJJ85" s="5"/>
      <c r="GJK85" s="5"/>
      <c r="GJL85" s="5"/>
      <c r="GJM85" s="5"/>
      <c r="GJN85" s="5"/>
      <c r="GJO85" s="5"/>
      <c r="GJP85" s="5"/>
      <c r="GJQ85" s="5"/>
      <c r="GJR85" s="5"/>
      <c r="GJS85" s="5"/>
      <c r="GJT85" s="5"/>
      <c r="GJU85" s="5"/>
      <c r="GJV85" s="5"/>
      <c r="GJW85" s="5"/>
      <c r="GJX85" s="5"/>
      <c r="GJY85" s="5"/>
      <c r="GJZ85" s="5"/>
      <c r="GKA85" s="5"/>
      <c r="GKB85" s="5"/>
      <c r="GKC85" s="5"/>
      <c r="GKD85" s="5"/>
      <c r="GKE85" s="5"/>
      <c r="GKF85" s="5"/>
      <c r="GKG85" s="5"/>
      <c r="GKH85" s="5"/>
      <c r="GKI85" s="5"/>
      <c r="GKJ85" s="5"/>
      <c r="GKK85" s="5"/>
      <c r="GKL85" s="5"/>
      <c r="GKM85" s="5"/>
      <c r="GKN85" s="5"/>
      <c r="GKO85" s="5"/>
      <c r="GKP85" s="5"/>
      <c r="GKQ85" s="5"/>
      <c r="GKR85" s="5"/>
      <c r="GKS85" s="5"/>
      <c r="GKT85" s="5"/>
      <c r="GKU85" s="5"/>
      <c r="GKV85" s="5"/>
      <c r="GKW85" s="5"/>
      <c r="GKX85" s="5"/>
      <c r="GKY85" s="5"/>
      <c r="GKZ85" s="5"/>
      <c r="GLA85" s="5"/>
      <c r="GLB85" s="5"/>
      <c r="GLC85" s="5"/>
      <c r="GLD85" s="5"/>
      <c r="GLE85" s="5"/>
      <c r="GLF85" s="5"/>
      <c r="GLG85" s="5"/>
      <c r="GLH85" s="5"/>
      <c r="GLI85" s="5"/>
      <c r="GLJ85" s="5"/>
      <c r="GLK85" s="5"/>
      <c r="GLL85" s="5"/>
      <c r="GLM85" s="5"/>
      <c r="GLN85" s="5"/>
      <c r="GLO85" s="5"/>
      <c r="GLP85" s="5"/>
      <c r="GLQ85" s="5"/>
      <c r="GLR85" s="5"/>
      <c r="GLS85" s="5"/>
      <c r="GLT85" s="5"/>
      <c r="GLU85" s="5"/>
      <c r="GLV85" s="5"/>
      <c r="GLW85" s="5"/>
      <c r="GLX85" s="5"/>
      <c r="GLY85" s="5"/>
      <c r="GLZ85" s="5"/>
      <c r="GMA85" s="5"/>
      <c r="GMB85" s="5"/>
      <c r="GMC85" s="5"/>
      <c r="GMD85" s="5"/>
      <c r="GME85" s="5"/>
      <c r="GMF85" s="5"/>
      <c r="GMG85" s="5"/>
      <c r="GMH85" s="5"/>
      <c r="GMI85" s="5"/>
      <c r="GMJ85" s="5"/>
      <c r="GMK85" s="5"/>
      <c r="GML85" s="5"/>
      <c r="GMM85" s="5"/>
      <c r="GMN85" s="5"/>
      <c r="GMO85" s="5"/>
      <c r="GMP85" s="5"/>
      <c r="GMQ85" s="5"/>
      <c r="GMR85" s="5"/>
      <c r="GMS85" s="5"/>
      <c r="GMT85" s="5"/>
      <c r="GMU85" s="5"/>
      <c r="GMV85" s="5"/>
      <c r="GMW85" s="5"/>
      <c r="GMX85" s="5"/>
      <c r="GMY85" s="5"/>
      <c r="GMZ85" s="5"/>
      <c r="GNA85" s="5"/>
      <c r="GNB85" s="5"/>
      <c r="GNC85" s="5"/>
      <c r="GND85" s="5"/>
      <c r="GNE85" s="5"/>
      <c r="GNF85" s="5"/>
      <c r="GNG85" s="5"/>
      <c r="GNH85" s="5"/>
      <c r="GNI85" s="5"/>
      <c r="GNJ85" s="5"/>
      <c r="GNK85" s="5"/>
      <c r="GNL85" s="5"/>
      <c r="GNM85" s="5"/>
      <c r="GNN85" s="5"/>
      <c r="GNO85" s="5"/>
      <c r="GNP85" s="5"/>
      <c r="GNQ85" s="5"/>
      <c r="GNR85" s="5"/>
      <c r="GNS85" s="5"/>
      <c r="GNT85" s="5"/>
      <c r="GNU85" s="5"/>
      <c r="GNV85" s="5"/>
      <c r="GNW85" s="5"/>
      <c r="GNX85" s="5"/>
      <c r="GNY85" s="5"/>
      <c r="GNZ85" s="5"/>
      <c r="GOA85" s="5"/>
      <c r="GOB85" s="5"/>
      <c r="GOC85" s="5"/>
      <c r="GOD85" s="5"/>
      <c r="GOE85" s="5"/>
      <c r="GOF85" s="5"/>
      <c r="GOG85" s="5"/>
      <c r="GOH85" s="5"/>
      <c r="GOI85" s="5"/>
      <c r="GOJ85" s="5"/>
      <c r="GOK85" s="5"/>
      <c r="GOL85" s="5"/>
      <c r="GOM85" s="5"/>
      <c r="GON85" s="5"/>
      <c r="GOO85" s="5"/>
      <c r="GOP85" s="5"/>
      <c r="GOQ85" s="5"/>
      <c r="GOR85" s="5"/>
      <c r="GOS85" s="5"/>
      <c r="GOT85" s="5"/>
      <c r="GOU85" s="5"/>
      <c r="GOV85" s="5"/>
      <c r="GOW85" s="5"/>
      <c r="GOX85" s="5"/>
      <c r="GOY85" s="5"/>
      <c r="GOZ85" s="5"/>
      <c r="GPA85" s="5"/>
      <c r="GPB85" s="5"/>
      <c r="GPC85" s="5"/>
      <c r="GPD85" s="5"/>
      <c r="GPE85" s="5"/>
      <c r="GPF85" s="5"/>
      <c r="GPG85" s="5"/>
      <c r="GPH85" s="5"/>
      <c r="GPI85" s="5"/>
      <c r="GPJ85" s="5"/>
      <c r="GPK85" s="5"/>
      <c r="GPL85" s="5"/>
      <c r="GPM85" s="5"/>
      <c r="GPN85" s="5"/>
      <c r="GPO85" s="5"/>
      <c r="GPP85" s="5"/>
      <c r="GPQ85" s="5"/>
      <c r="GPR85" s="5"/>
      <c r="GPS85" s="5"/>
      <c r="GPT85" s="5"/>
      <c r="GPU85" s="5"/>
      <c r="GPV85" s="5"/>
      <c r="GPW85" s="5"/>
      <c r="GPX85" s="5"/>
      <c r="GPY85" s="5"/>
      <c r="GPZ85" s="5"/>
      <c r="GQA85" s="5"/>
      <c r="GQB85" s="5"/>
      <c r="GQC85" s="5"/>
      <c r="GQD85" s="5"/>
      <c r="GQE85" s="5"/>
      <c r="GQF85" s="5"/>
      <c r="GQG85" s="5"/>
      <c r="GQH85" s="5"/>
      <c r="GQI85" s="5"/>
      <c r="GQJ85" s="5"/>
      <c r="GQK85" s="5"/>
      <c r="GQL85" s="5"/>
      <c r="GQM85" s="5"/>
      <c r="GQN85" s="5"/>
      <c r="GQO85" s="5"/>
      <c r="GQP85" s="5"/>
      <c r="GQQ85" s="5"/>
      <c r="GQR85" s="5"/>
      <c r="GQS85" s="5"/>
      <c r="GQT85" s="5"/>
      <c r="GQU85" s="5"/>
      <c r="GQV85" s="5"/>
      <c r="GQW85" s="5"/>
      <c r="GQX85" s="5"/>
      <c r="GQY85" s="5"/>
      <c r="GQZ85" s="5"/>
      <c r="GRA85" s="5"/>
      <c r="GRB85" s="5"/>
      <c r="GRC85" s="5"/>
      <c r="GRD85" s="5"/>
      <c r="GRE85" s="5"/>
      <c r="GRF85" s="5"/>
      <c r="GRG85" s="5"/>
      <c r="GRH85" s="5"/>
      <c r="GRI85" s="5"/>
      <c r="GRJ85" s="5"/>
      <c r="GRK85" s="5"/>
      <c r="GRL85" s="5"/>
      <c r="GRM85" s="5"/>
      <c r="GRN85" s="5"/>
      <c r="GRO85" s="5"/>
      <c r="GRP85" s="5"/>
      <c r="GRQ85" s="5"/>
      <c r="GRR85" s="5"/>
      <c r="GRS85" s="5"/>
      <c r="GRT85" s="5"/>
      <c r="GRU85" s="5"/>
      <c r="GRV85" s="5"/>
      <c r="GRW85" s="5"/>
      <c r="GRX85" s="5"/>
      <c r="GRY85" s="5"/>
      <c r="GRZ85" s="5"/>
      <c r="GSA85" s="5"/>
      <c r="GSB85" s="5"/>
      <c r="GSC85" s="5"/>
      <c r="GSD85" s="5"/>
      <c r="GSE85" s="5"/>
      <c r="GSF85" s="5"/>
      <c r="GSG85" s="5"/>
      <c r="GSH85" s="5"/>
      <c r="GSI85" s="5"/>
      <c r="GSJ85" s="5"/>
      <c r="GSK85" s="5"/>
      <c r="GSL85" s="5"/>
      <c r="GSM85" s="5"/>
      <c r="GSN85" s="5"/>
      <c r="GSO85" s="5"/>
      <c r="GSP85" s="5"/>
      <c r="GSQ85" s="5"/>
      <c r="GSR85" s="5"/>
      <c r="GSS85" s="5"/>
      <c r="GST85" s="5"/>
      <c r="GSU85" s="5"/>
      <c r="GSV85" s="5"/>
      <c r="GSW85" s="5"/>
      <c r="GSX85" s="5"/>
      <c r="GSY85" s="5"/>
      <c r="GSZ85" s="5"/>
      <c r="GTA85" s="5"/>
      <c r="GTB85" s="5"/>
      <c r="GTC85" s="5"/>
      <c r="GTD85" s="5"/>
      <c r="GTE85" s="5"/>
      <c r="GTF85" s="5"/>
      <c r="GTG85" s="5"/>
      <c r="GTH85" s="5"/>
      <c r="GTI85" s="5"/>
      <c r="GTJ85" s="5"/>
      <c r="GTK85" s="5"/>
      <c r="GTL85" s="5"/>
      <c r="GTM85" s="5"/>
      <c r="GTN85" s="5"/>
      <c r="GTO85" s="5"/>
      <c r="GTP85" s="5"/>
      <c r="GTQ85" s="5"/>
      <c r="GTR85" s="5"/>
      <c r="GTS85" s="5"/>
      <c r="GTT85" s="5"/>
      <c r="GTU85" s="5"/>
      <c r="GTV85" s="5"/>
      <c r="GTW85" s="5"/>
      <c r="GTX85" s="5"/>
      <c r="GTY85" s="5"/>
      <c r="GTZ85" s="5"/>
      <c r="GUA85" s="5"/>
      <c r="GUB85" s="5"/>
      <c r="GUC85" s="5"/>
      <c r="GUD85" s="5"/>
      <c r="GUE85" s="5"/>
      <c r="GUF85" s="5"/>
      <c r="GUG85" s="5"/>
      <c r="GUH85" s="5"/>
      <c r="GUI85" s="5"/>
      <c r="GUJ85" s="5"/>
      <c r="GUK85" s="5"/>
      <c r="GUL85" s="5"/>
      <c r="GUM85" s="5"/>
      <c r="GUN85" s="5"/>
      <c r="GUO85" s="5"/>
      <c r="GUP85" s="5"/>
      <c r="GUQ85" s="5"/>
      <c r="GUR85" s="5"/>
      <c r="GUS85" s="5"/>
      <c r="GUT85" s="5"/>
      <c r="GUU85" s="5"/>
      <c r="GUV85" s="5"/>
      <c r="GUW85" s="5"/>
      <c r="GUX85" s="5"/>
      <c r="GUY85" s="5"/>
      <c r="GUZ85" s="5"/>
      <c r="GVA85" s="5"/>
      <c r="GVB85" s="5"/>
      <c r="GVC85" s="5"/>
      <c r="GVD85" s="5"/>
      <c r="GVE85" s="5"/>
      <c r="GVF85" s="5"/>
      <c r="GVG85" s="5"/>
      <c r="GVH85" s="5"/>
      <c r="GVI85" s="5"/>
      <c r="GVJ85" s="5"/>
      <c r="GVK85" s="5"/>
      <c r="GVL85" s="5"/>
      <c r="GVM85" s="5"/>
      <c r="GVN85" s="5"/>
      <c r="GVO85" s="5"/>
      <c r="GVP85" s="5"/>
      <c r="GVQ85" s="5"/>
      <c r="GVR85" s="5"/>
      <c r="GVS85" s="5"/>
      <c r="GVT85" s="5"/>
      <c r="GVU85" s="5"/>
      <c r="GVV85" s="5"/>
      <c r="GVW85" s="5"/>
      <c r="GVX85" s="5"/>
      <c r="GVY85" s="5"/>
      <c r="GVZ85" s="5"/>
      <c r="GWA85" s="5"/>
      <c r="GWB85" s="5"/>
      <c r="GWC85" s="5"/>
      <c r="GWD85" s="5"/>
      <c r="GWE85" s="5"/>
      <c r="GWF85" s="5"/>
      <c r="GWG85" s="5"/>
      <c r="GWH85" s="5"/>
      <c r="GWI85" s="5"/>
      <c r="GWJ85" s="5"/>
      <c r="GWK85" s="5"/>
      <c r="GWL85" s="5"/>
      <c r="GWM85" s="5"/>
      <c r="GWN85" s="5"/>
      <c r="GWO85" s="5"/>
      <c r="GWP85" s="5"/>
      <c r="GWQ85" s="5"/>
      <c r="GWR85" s="5"/>
      <c r="GWS85" s="5"/>
      <c r="GWT85" s="5"/>
      <c r="GWU85" s="5"/>
      <c r="GWV85" s="5"/>
      <c r="GWW85" s="5"/>
      <c r="GWX85" s="5"/>
      <c r="GWY85" s="5"/>
      <c r="GWZ85" s="5"/>
      <c r="GXA85" s="5"/>
      <c r="GXB85" s="5"/>
      <c r="GXC85" s="5"/>
      <c r="GXD85" s="5"/>
      <c r="GXE85" s="5"/>
      <c r="GXF85" s="5"/>
      <c r="GXG85" s="5"/>
      <c r="GXH85" s="5"/>
      <c r="GXI85" s="5"/>
      <c r="GXJ85" s="5"/>
      <c r="GXK85" s="5"/>
      <c r="GXL85" s="5"/>
      <c r="GXM85" s="5"/>
      <c r="GXN85" s="5"/>
      <c r="GXO85" s="5"/>
      <c r="GXP85" s="5"/>
      <c r="GXQ85" s="5"/>
      <c r="GXR85" s="5"/>
      <c r="GXS85" s="5"/>
      <c r="GXT85" s="5"/>
      <c r="GXU85" s="5"/>
      <c r="GXV85" s="5"/>
      <c r="GXW85" s="5"/>
      <c r="GXX85" s="5"/>
      <c r="GXY85" s="5"/>
      <c r="GXZ85" s="5"/>
      <c r="GYA85" s="5"/>
      <c r="GYB85" s="5"/>
      <c r="GYC85" s="5"/>
      <c r="GYD85" s="5"/>
      <c r="GYE85" s="5"/>
      <c r="GYF85" s="5"/>
      <c r="GYG85" s="5"/>
      <c r="GYH85" s="5"/>
      <c r="GYI85" s="5"/>
      <c r="GYJ85" s="5"/>
      <c r="GYK85" s="5"/>
      <c r="GYL85" s="5"/>
      <c r="GYM85" s="5"/>
      <c r="GYN85" s="5"/>
      <c r="GYO85" s="5"/>
      <c r="GYP85" s="5"/>
      <c r="GYQ85" s="5"/>
      <c r="GYR85" s="5"/>
      <c r="GYS85" s="5"/>
      <c r="GYT85" s="5"/>
      <c r="GYU85" s="5"/>
      <c r="GYV85" s="5"/>
      <c r="GYW85" s="5"/>
      <c r="GYX85" s="5"/>
      <c r="GYY85" s="5"/>
      <c r="GYZ85" s="5"/>
      <c r="GZA85" s="5"/>
      <c r="GZB85" s="5"/>
      <c r="GZC85" s="5"/>
      <c r="GZD85" s="5"/>
      <c r="GZE85" s="5"/>
      <c r="GZF85" s="5"/>
      <c r="GZG85" s="5"/>
      <c r="GZH85" s="5"/>
      <c r="GZI85" s="5"/>
      <c r="GZJ85" s="5"/>
      <c r="GZK85" s="5"/>
      <c r="GZL85" s="5"/>
      <c r="GZM85" s="5"/>
      <c r="GZN85" s="5"/>
      <c r="GZO85" s="5"/>
      <c r="GZP85" s="5"/>
      <c r="GZQ85" s="5"/>
      <c r="GZR85" s="5"/>
      <c r="GZS85" s="5"/>
      <c r="GZT85" s="5"/>
      <c r="GZU85" s="5"/>
      <c r="GZV85" s="5"/>
      <c r="GZW85" s="5"/>
      <c r="GZX85" s="5"/>
      <c r="GZY85" s="5"/>
      <c r="GZZ85" s="5"/>
      <c r="HAA85" s="5"/>
      <c r="HAB85" s="5"/>
      <c r="HAC85" s="5"/>
      <c r="HAD85" s="5"/>
      <c r="HAE85" s="5"/>
      <c r="HAF85" s="5"/>
      <c r="HAG85" s="5"/>
      <c r="HAH85" s="5"/>
      <c r="HAI85" s="5"/>
      <c r="HAJ85" s="5"/>
      <c r="HAK85" s="5"/>
      <c r="HAL85" s="5"/>
      <c r="HAM85" s="5"/>
      <c r="HAN85" s="5"/>
      <c r="HAO85" s="5"/>
      <c r="HAP85" s="5"/>
      <c r="HAQ85" s="5"/>
      <c r="HAR85" s="5"/>
      <c r="HAS85" s="5"/>
      <c r="HAT85" s="5"/>
      <c r="HAU85" s="5"/>
      <c r="HAV85" s="5"/>
      <c r="HAW85" s="5"/>
      <c r="HAX85" s="5"/>
      <c r="HAY85" s="5"/>
      <c r="HAZ85" s="5"/>
      <c r="HBA85" s="5"/>
      <c r="HBB85" s="5"/>
      <c r="HBC85" s="5"/>
      <c r="HBD85" s="5"/>
      <c r="HBE85" s="5"/>
      <c r="HBF85" s="5"/>
      <c r="HBG85" s="5"/>
      <c r="HBH85" s="5"/>
      <c r="HBI85" s="5"/>
      <c r="HBJ85" s="5"/>
      <c r="HBK85" s="5"/>
      <c r="HBL85" s="5"/>
      <c r="HBM85" s="5"/>
      <c r="HBN85" s="5"/>
      <c r="HBO85" s="5"/>
      <c r="HBP85" s="5"/>
      <c r="HBQ85" s="5"/>
      <c r="HBR85" s="5"/>
      <c r="HBS85" s="5"/>
      <c r="HBT85" s="5"/>
      <c r="HBU85" s="5"/>
      <c r="HBV85" s="5"/>
      <c r="HBW85" s="5"/>
      <c r="HBX85" s="5"/>
      <c r="HBY85" s="5"/>
      <c r="HBZ85" s="5"/>
      <c r="HCA85" s="5"/>
      <c r="HCB85" s="5"/>
      <c r="HCC85" s="5"/>
      <c r="HCD85" s="5"/>
      <c r="HCE85" s="5"/>
      <c r="HCF85" s="5"/>
      <c r="HCG85" s="5"/>
      <c r="HCH85" s="5"/>
      <c r="HCI85" s="5"/>
      <c r="HCJ85" s="5"/>
      <c r="HCK85" s="5"/>
      <c r="HCL85" s="5"/>
      <c r="HCM85" s="5"/>
      <c r="HCN85" s="5"/>
      <c r="HCO85" s="5"/>
      <c r="HCP85" s="5"/>
      <c r="HCQ85" s="5"/>
      <c r="HCR85" s="5"/>
      <c r="HCS85" s="5"/>
      <c r="HCT85" s="5"/>
      <c r="HCU85" s="5"/>
      <c r="HCV85" s="5"/>
      <c r="HCW85" s="5"/>
      <c r="HCX85" s="5"/>
      <c r="HCY85" s="5"/>
      <c r="HCZ85" s="5"/>
      <c r="HDA85" s="5"/>
      <c r="HDB85" s="5"/>
      <c r="HDC85" s="5"/>
      <c r="HDD85" s="5"/>
      <c r="HDE85" s="5"/>
      <c r="HDF85" s="5"/>
      <c r="HDG85" s="5"/>
      <c r="HDH85" s="5"/>
      <c r="HDI85" s="5"/>
      <c r="HDJ85" s="5"/>
      <c r="HDK85" s="5"/>
      <c r="HDL85" s="5"/>
      <c r="HDM85" s="5"/>
      <c r="HDN85" s="5"/>
      <c r="HDO85" s="5"/>
      <c r="HDP85" s="5"/>
      <c r="HDQ85" s="5"/>
      <c r="HDR85" s="5"/>
      <c r="HDS85" s="5"/>
      <c r="HDT85" s="5"/>
      <c r="HDU85" s="5"/>
      <c r="HDV85" s="5"/>
      <c r="HDW85" s="5"/>
      <c r="HDX85" s="5"/>
      <c r="HDY85" s="5"/>
      <c r="HDZ85" s="5"/>
      <c r="HEA85" s="5"/>
      <c r="HEB85" s="5"/>
      <c r="HEC85" s="5"/>
      <c r="HED85" s="5"/>
      <c r="HEE85" s="5"/>
      <c r="HEF85" s="5"/>
      <c r="HEG85" s="5"/>
      <c r="HEH85" s="5"/>
      <c r="HEI85" s="5"/>
      <c r="HEJ85" s="5"/>
      <c r="HEK85" s="5"/>
      <c r="HEL85" s="5"/>
      <c r="HEM85" s="5"/>
      <c r="HEN85" s="5"/>
      <c r="HEO85" s="5"/>
      <c r="HEP85" s="5"/>
      <c r="HEQ85" s="5"/>
      <c r="HER85" s="5"/>
      <c r="HES85" s="5"/>
      <c r="HET85" s="5"/>
      <c r="HEU85" s="5"/>
      <c r="HEV85" s="5"/>
      <c r="HEW85" s="5"/>
      <c r="HEX85" s="5"/>
      <c r="HEY85" s="5"/>
      <c r="HEZ85" s="5"/>
      <c r="HFA85" s="5"/>
      <c r="HFB85" s="5"/>
      <c r="HFC85" s="5"/>
      <c r="HFD85" s="5"/>
      <c r="HFE85" s="5"/>
      <c r="HFF85" s="5"/>
      <c r="HFG85" s="5"/>
      <c r="HFH85" s="5"/>
      <c r="HFI85" s="5"/>
      <c r="HFJ85" s="5"/>
      <c r="HFK85" s="5"/>
      <c r="HFL85" s="5"/>
      <c r="HFM85" s="5"/>
      <c r="HFN85" s="5"/>
      <c r="HFO85" s="5"/>
      <c r="HFP85" s="5"/>
      <c r="HFQ85" s="5"/>
      <c r="HFR85" s="5"/>
      <c r="HFS85" s="5"/>
      <c r="HFT85" s="5"/>
      <c r="HFU85" s="5"/>
      <c r="HFV85" s="5"/>
      <c r="HFW85" s="5"/>
      <c r="HFX85" s="5"/>
      <c r="HFY85" s="5"/>
      <c r="HFZ85" s="5"/>
      <c r="HGA85" s="5"/>
      <c r="HGB85" s="5"/>
      <c r="HGC85" s="5"/>
      <c r="HGD85" s="5"/>
      <c r="HGE85" s="5"/>
      <c r="HGF85" s="5"/>
      <c r="HGG85" s="5"/>
      <c r="HGH85" s="5"/>
      <c r="HGI85" s="5"/>
      <c r="HGJ85" s="5"/>
      <c r="HGK85" s="5"/>
      <c r="HGL85" s="5"/>
      <c r="HGM85" s="5"/>
      <c r="HGN85" s="5"/>
      <c r="HGO85" s="5"/>
      <c r="HGP85" s="5"/>
      <c r="HGQ85" s="5"/>
      <c r="HGR85" s="5"/>
      <c r="HGS85" s="5"/>
      <c r="HGT85" s="5"/>
      <c r="HGU85" s="5"/>
      <c r="HGV85" s="5"/>
      <c r="HGW85" s="5"/>
      <c r="HGX85" s="5"/>
      <c r="HGY85" s="5"/>
      <c r="HGZ85" s="5"/>
      <c r="HHA85" s="5"/>
      <c r="HHB85" s="5"/>
      <c r="HHC85" s="5"/>
      <c r="HHD85" s="5"/>
      <c r="HHE85" s="5"/>
      <c r="HHF85" s="5"/>
      <c r="HHG85" s="5"/>
      <c r="HHH85" s="5"/>
      <c r="HHI85" s="5"/>
      <c r="HHJ85" s="5"/>
      <c r="HHK85" s="5"/>
      <c r="HHL85" s="5"/>
      <c r="HHM85" s="5"/>
      <c r="HHN85" s="5"/>
      <c r="HHO85" s="5"/>
      <c r="HHP85" s="5"/>
      <c r="HHQ85" s="5"/>
      <c r="HHR85" s="5"/>
      <c r="HHS85" s="5"/>
      <c r="HHT85" s="5"/>
      <c r="HHU85" s="5"/>
      <c r="HHV85" s="5"/>
      <c r="HHW85" s="5"/>
      <c r="HHX85" s="5"/>
      <c r="HHY85" s="5"/>
      <c r="HHZ85" s="5"/>
      <c r="HIA85" s="5"/>
      <c r="HIB85" s="5"/>
      <c r="HIC85" s="5"/>
      <c r="HID85" s="5"/>
      <c r="HIE85" s="5"/>
      <c r="HIF85" s="5"/>
      <c r="HIG85" s="5"/>
      <c r="HIH85" s="5"/>
      <c r="HII85" s="5"/>
      <c r="HIJ85" s="5"/>
      <c r="HIK85" s="5"/>
      <c r="HIL85" s="5"/>
      <c r="HIM85" s="5"/>
      <c r="HIN85" s="5"/>
      <c r="HIO85" s="5"/>
      <c r="HIP85" s="5"/>
      <c r="HIQ85" s="5"/>
      <c r="HIR85" s="5"/>
      <c r="HIS85" s="5"/>
      <c r="HIT85" s="5"/>
      <c r="HIU85" s="5"/>
      <c r="HIV85" s="5"/>
      <c r="HIW85" s="5"/>
      <c r="HIX85" s="5"/>
      <c r="HIY85" s="5"/>
      <c r="HIZ85" s="5"/>
      <c r="HJA85" s="5"/>
      <c r="HJB85" s="5"/>
      <c r="HJC85" s="5"/>
      <c r="HJD85" s="5"/>
      <c r="HJE85" s="5"/>
      <c r="HJF85" s="5"/>
      <c r="HJG85" s="5"/>
      <c r="HJH85" s="5"/>
      <c r="HJI85" s="5"/>
      <c r="HJJ85" s="5"/>
      <c r="HJK85" s="5"/>
      <c r="HJL85" s="5"/>
      <c r="HJM85" s="5"/>
      <c r="HJN85" s="5"/>
      <c r="HJO85" s="5"/>
      <c r="HJP85" s="5"/>
      <c r="HJQ85" s="5"/>
      <c r="HJR85" s="5"/>
      <c r="HJS85" s="5"/>
      <c r="HJT85" s="5"/>
      <c r="HJU85" s="5"/>
      <c r="HJV85" s="5"/>
      <c r="HJW85" s="5"/>
      <c r="HJX85" s="5"/>
      <c r="HJY85" s="5"/>
      <c r="HJZ85" s="5"/>
      <c r="HKA85" s="5"/>
      <c r="HKB85" s="5"/>
      <c r="HKC85" s="5"/>
      <c r="HKD85" s="5"/>
      <c r="HKE85" s="5"/>
      <c r="HKF85" s="5"/>
      <c r="HKG85" s="5"/>
      <c r="HKH85" s="5"/>
      <c r="HKI85" s="5"/>
      <c r="HKJ85" s="5"/>
      <c r="HKK85" s="5"/>
      <c r="HKL85" s="5"/>
      <c r="HKM85" s="5"/>
      <c r="HKN85" s="5"/>
      <c r="HKO85" s="5"/>
      <c r="HKP85" s="5"/>
      <c r="HKQ85" s="5"/>
      <c r="HKR85" s="5"/>
      <c r="HKS85" s="5"/>
      <c r="HKT85" s="5"/>
      <c r="HKU85" s="5"/>
      <c r="HKV85" s="5"/>
      <c r="HKW85" s="5"/>
      <c r="HKX85" s="5"/>
      <c r="HKY85" s="5"/>
      <c r="HKZ85" s="5"/>
      <c r="HLA85" s="5"/>
      <c r="HLB85" s="5"/>
      <c r="HLC85" s="5"/>
      <c r="HLD85" s="5"/>
      <c r="HLE85" s="5"/>
      <c r="HLF85" s="5"/>
      <c r="HLG85" s="5"/>
      <c r="HLH85" s="5"/>
      <c r="HLI85" s="5"/>
      <c r="HLJ85" s="5"/>
      <c r="HLK85" s="5"/>
      <c r="HLL85" s="5"/>
      <c r="HLM85" s="5"/>
      <c r="HLN85" s="5"/>
      <c r="HLO85" s="5"/>
      <c r="HLP85" s="5"/>
      <c r="HLQ85" s="5"/>
      <c r="HLR85" s="5"/>
      <c r="HLS85" s="5"/>
      <c r="HLT85" s="5"/>
      <c r="HLU85" s="5"/>
      <c r="HLV85" s="5"/>
      <c r="HLW85" s="5"/>
      <c r="HLX85" s="5"/>
      <c r="HLY85" s="5"/>
      <c r="HLZ85" s="5"/>
      <c r="HMA85" s="5"/>
      <c r="HMB85" s="5"/>
      <c r="HMC85" s="5"/>
      <c r="HMD85" s="5"/>
      <c r="HME85" s="5"/>
      <c r="HMF85" s="5"/>
      <c r="HMG85" s="5"/>
      <c r="HMH85" s="5"/>
      <c r="HMI85" s="5"/>
      <c r="HMJ85" s="5"/>
      <c r="HMK85" s="5"/>
      <c r="HML85" s="5"/>
      <c r="HMM85" s="5"/>
      <c r="HMN85" s="5"/>
      <c r="HMO85" s="5"/>
      <c r="HMP85" s="5"/>
      <c r="HMQ85" s="5"/>
      <c r="HMR85" s="5"/>
      <c r="HMS85" s="5"/>
      <c r="HMT85" s="5"/>
      <c r="HMU85" s="5"/>
      <c r="HMV85" s="5"/>
      <c r="HMW85" s="5"/>
      <c r="HMX85" s="5"/>
      <c r="HMY85" s="5"/>
      <c r="HMZ85" s="5"/>
      <c r="HNA85" s="5"/>
      <c r="HNB85" s="5"/>
      <c r="HNC85" s="5"/>
      <c r="HND85" s="5"/>
      <c r="HNE85" s="5"/>
      <c r="HNF85" s="5"/>
      <c r="HNG85" s="5"/>
      <c r="HNH85" s="5"/>
      <c r="HNI85" s="5"/>
      <c r="HNJ85" s="5"/>
      <c r="HNK85" s="5"/>
      <c r="HNL85" s="5"/>
      <c r="HNM85" s="5"/>
      <c r="HNN85" s="5"/>
      <c r="HNO85" s="5"/>
      <c r="HNP85" s="5"/>
      <c r="HNQ85" s="5"/>
      <c r="HNR85" s="5"/>
      <c r="HNS85" s="5"/>
      <c r="HNT85" s="5"/>
      <c r="HNU85" s="5"/>
      <c r="HNV85" s="5"/>
      <c r="HNW85" s="5"/>
      <c r="HNX85" s="5"/>
      <c r="HNY85" s="5"/>
      <c r="HNZ85" s="5"/>
      <c r="HOA85" s="5"/>
      <c r="HOB85" s="5"/>
      <c r="HOC85" s="5"/>
      <c r="HOD85" s="5"/>
      <c r="HOE85" s="5"/>
      <c r="HOF85" s="5"/>
      <c r="HOG85" s="5"/>
      <c r="HOH85" s="5"/>
      <c r="HOI85" s="5"/>
      <c r="HOJ85" s="5"/>
      <c r="HOK85" s="5"/>
      <c r="HOL85" s="5"/>
      <c r="HOM85" s="5"/>
      <c r="HON85" s="5"/>
      <c r="HOO85" s="5"/>
      <c r="HOP85" s="5"/>
      <c r="HOQ85" s="5"/>
      <c r="HOR85" s="5"/>
      <c r="HOS85" s="5"/>
      <c r="HOT85" s="5"/>
      <c r="HOU85" s="5"/>
      <c r="HOV85" s="5"/>
      <c r="HOW85" s="5"/>
      <c r="HOX85" s="5"/>
      <c r="HOY85" s="5"/>
      <c r="HOZ85" s="5"/>
      <c r="HPA85" s="5"/>
      <c r="HPB85" s="5"/>
      <c r="HPC85" s="5"/>
      <c r="HPD85" s="5"/>
      <c r="HPE85" s="5"/>
      <c r="HPF85" s="5"/>
      <c r="HPG85" s="5"/>
      <c r="HPH85" s="5"/>
      <c r="HPI85" s="5"/>
      <c r="HPJ85" s="5"/>
      <c r="HPK85" s="5"/>
      <c r="HPL85" s="5"/>
      <c r="HPM85" s="5"/>
      <c r="HPN85" s="5"/>
      <c r="HPO85" s="5"/>
      <c r="HPP85" s="5"/>
      <c r="HPQ85" s="5"/>
      <c r="HPR85" s="5"/>
      <c r="HPS85" s="5"/>
      <c r="HPT85" s="5"/>
      <c r="HPU85" s="5"/>
      <c r="HPV85" s="5"/>
      <c r="HPW85" s="5"/>
      <c r="HPX85" s="5"/>
      <c r="HPY85" s="5"/>
      <c r="HPZ85" s="5"/>
      <c r="HQA85" s="5"/>
      <c r="HQB85" s="5"/>
      <c r="HQC85" s="5"/>
      <c r="HQD85" s="5"/>
      <c r="HQE85" s="5"/>
      <c r="HQF85" s="5"/>
      <c r="HQG85" s="5"/>
      <c r="HQH85" s="5"/>
      <c r="HQI85" s="5"/>
      <c r="HQJ85" s="5"/>
      <c r="HQK85" s="5"/>
      <c r="HQL85" s="5"/>
      <c r="HQM85" s="5"/>
      <c r="HQN85" s="5"/>
      <c r="HQO85" s="5"/>
      <c r="HQP85" s="5"/>
      <c r="HQQ85" s="5"/>
      <c r="HQR85" s="5"/>
      <c r="HQS85" s="5"/>
      <c r="HQT85" s="5"/>
      <c r="HQU85" s="5"/>
      <c r="HQV85" s="5"/>
      <c r="HQW85" s="5"/>
      <c r="HQX85" s="5"/>
      <c r="HQY85" s="5"/>
      <c r="HQZ85" s="5"/>
      <c r="HRA85" s="5"/>
      <c r="HRB85" s="5"/>
      <c r="HRC85" s="5"/>
      <c r="HRD85" s="5"/>
      <c r="HRE85" s="5"/>
      <c r="HRF85" s="5"/>
      <c r="HRG85" s="5"/>
      <c r="HRH85" s="5"/>
      <c r="HRI85" s="5"/>
      <c r="HRJ85" s="5"/>
      <c r="HRK85" s="5"/>
      <c r="HRL85" s="5"/>
      <c r="HRM85" s="5"/>
      <c r="HRN85" s="5"/>
      <c r="HRO85" s="5"/>
      <c r="HRP85" s="5"/>
      <c r="HRQ85" s="5"/>
      <c r="HRR85" s="5"/>
      <c r="HRS85" s="5"/>
      <c r="HRT85" s="5"/>
      <c r="HRU85" s="5"/>
      <c r="HRV85" s="5"/>
      <c r="HRW85" s="5"/>
      <c r="HRX85" s="5"/>
      <c r="HRY85" s="5"/>
      <c r="HRZ85" s="5"/>
      <c r="HSA85" s="5"/>
      <c r="HSB85" s="5"/>
      <c r="HSC85" s="5"/>
      <c r="HSD85" s="5"/>
      <c r="HSE85" s="5"/>
      <c r="HSF85" s="5"/>
      <c r="HSG85" s="5"/>
      <c r="HSH85" s="5"/>
      <c r="HSI85" s="5"/>
      <c r="HSJ85" s="5"/>
      <c r="HSK85" s="5"/>
      <c r="HSL85" s="5"/>
      <c r="HSM85" s="5"/>
      <c r="HSN85" s="5"/>
      <c r="HSO85" s="5"/>
      <c r="HSP85" s="5"/>
      <c r="HSQ85" s="5"/>
      <c r="HSR85" s="5"/>
      <c r="HSS85" s="5"/>
      <c r="HST85" s="5"/>
      <c r="HSU85" s="5"/>
      <c r="HSV85" s="5"/>
      <c r="HSW85" s="5"/>
      <c r="HSX85" s="5"/>
      <c r="HSY85" s="5"/>
      <c r="HSZ85" s="5"/>
      <c r="HTA85" s="5"/>
      <c r="HTB85" s="5"/>
      <c r="HTC85" s="5"/>
      <c r="HTD85" s="5"/>
      <c r="HTE85" s="5"/>
      <c r="HTF85" s="5"/>
      <c r="HTG85" s="5"/>
      <c r="HTH85" s="5"/>
      <c r="HTI85" s="5"/>
      <c r="HTJ85" s="5"/>
      <c r="HTK85" s="5"/>
      <c r="HTL85" s="5"/>
      <c r="HTM85" s="5"/>
      <c r="HTN85" s="5"/>
      <c r="HTO85" s="5"/>
      <c r="HTP85" s="5"/>
      <c r="HTQ85" s="5"/>
      <c r="HTR85" s="5"/>
      <c r="HTS85" s="5"/>
      <c r="HTT85" s="5"/>
      <c r="HTU85" s="5"/>
      <c r="HTV85" s="5"/>
      <c r="HTW85" s="5"/>
      <c r="HTX85" s="5"/>
      <c r="HTY85" s="5"/>
      <c r="HTZ85" s="5"/>
      <c r="HUA85" s="5"/>
      <c r="HUB85" s="5"/>
      <c r="HUC85" s="5"/>
      <c r="HUD85" s="5"/>
      <c r="HUE85" s="5"/>
      <c r="HUF85" s="5"/>
      <c r="HUG85" s="5"/>
      <c r="HUH85" s="5"/>
      <c r="HUI85" s="5"/>
      <c r="HUJ85" s="5"/>
      <c r="HUK85" s="5"/>
      <c r="HUL85" s="5"/>
      <c r="HUM85" s="5"/>
      <c r="HUN85" s="5"/>
      <c r="HUO85" s="5"/>
      <c r="HUP85" s="5"/>
      <c r="HUQ85" s="5"/>
      <c r="HUR85" s="5"/>
      <c r="HUS85" s="5"/>
      <c r="HUT85" s="5"/>
      <c r="HUU85" s="5"/>
      <c r="HUV85" s="5"/>
      <c r="HUW85" s="5"/>
      <c r="HUX85" s="5"/>
      <c r="HUY85" s="5"/>
      <c r="HUZ85" s="5"/>
      <c r="HVA85" s="5"/>
      <c r="HVB85" s="5"/>
      <c r="HVC85" s="5"/>
      <c r="HVD85" s="5"/>
      <c r="HVE85" s="5"/>
      <c r="HVF85" s="5"/>
      <c r="HVG85" s="5"/>
      <c r="HVH85" s="5"/>
      <c r="HVI85" s="5"/>
      <c r="HVJ85" s="5"/>
      <c r="HVK85" s="5"/>
      <c r="HVL85" s="5"/>
      <c r="HVM85" s="5"/>
      <c r="HVN85" s="5"/>
      <c r="HVO85" s="5"/>
      <c r="HVP85" s="5"/>
      <c r="HVQ85" s="5"/>
      <c r="HVR85" s="5"/>
      <c r="HVS85" s="5"/>
      <c r="HVT85" s="5"/>
      <c r="HVU85" s="5"/>
      <c r="HVV85" s="5"/>
      <c r="HVW85" s="5"/>
      <c r="HVX85" s="5"/>
      <c r="HVY85" s="5"/>
      <c r="HVZ85" s="5"/>
      <c r="HWA85" s="5"/>
      <c r="HWB85" s="5"/>
      <c r="HWC85" s="5"/>
      <c r="HWD85" s="5"/>
      <c r="HWE85" s="5"/>
      <c r="HWF85" s="5"/>
      <c r="HWG85" s="5"/>
      <c r="HWH85" s="5"/>
      <c r="HWI85" s="5"/>
      <c r="HWJ85" s="5"/>
      <c r="HWK85" s="5"/>
      <c r="HWL85" s="5"/>
      <c r="HWM85" s="5"/>
      <c r="HWN85" s="5"/>
      <c r="HWO85" s="5"/>
      <c r="HWP85" s="5"/>
      <c r="HWQ85" s="5"/>
      <c r="HWR85" s="5"/>
      <c r="HWS85" s="5"/>
      <c r="HWT85" s="5"/>
      <c r="HWU85" s="5"/>
      <c r="HWV85" s="5"/>
      <c r="HWW85" s="5"/>
      <c r="HWX85" s="5"/>
      <c r="HWY85" s="5"/>
      <c r="HWZ85" s="5"/>
      <c r="HXA85" s="5"/>
      <c r="HXB85" s="5"/>
      <c r="HXC85" s="5"/>
      <c r="HXD85" s="5"/>
      <c r="HXE85" s="5"/>
      <c r="HXF85" s="5"/>
      <c r="HXG85" s="5"/>
      <c r="HXH85" s="5"/>
      <c r="HXI85" s="5"/>
      <c r="HXJ85" s="5"/>
      <c r="HXK85" s="5"/>
      <c r="HXL85" s="5"/>
      <c r="HXM85" s="5"/>
      <c r="HXN85" s="5"/>
      <c r="HXO85" s="5"/>
      <c r="HXP85" s="5"/>
      <c r="HXQ85" s="5"/>
      <c r="HXR85" s="5"/>
      <c r="HXS85" s="5"/>
      <c r="HXT85" s="5"/>
      <c r="HXU85" s="5"/>
      <c r="HXV85" s="5"/>
      <c r="HXW85" s="5"/>
      <c r="HXX85" s="5"/>
      <c r="HXY85" s="5"/>
      <c r="HXZ85" s="5"/>
      <c r="HYA85" s="5"/>
      <c r="HYB85" s="5"/>
      <c r="HYC85" s="5"/>
      <c r="HYD85" s="5"/>
      <c r="HYE85" s="5"/>
      <c r="HYF85" s="5"/>
      <c r="HYG85" s="5"/>
      <c r="HYH85" s="5"/>
      <c r="HYI85" s="5"/>
      <c r="HYJ85" s="5"/>
      <c r="HYK85" s="5"/>
      <c r="HYL85" s="5"/>
      <c r="HYM85" s="5"/>
      <c r="HYN85" s="5"/>
      <c r="HYO85" s="5"/>
      <c r="HYP85" s="5"/>
      <c r="HYQ85" s="5"/>
      <c r="HYR85" s="5"/>
      <c r="HYS85" s="5"/>
      <c r="HYT85" s="5"/>
      <c r="HYU85" s="5"/>
      <c r="HYV85" s="5"/>
      <c r="HYW85" s="5"/>
      <c r="HYX85" s="5"/>
      <c r="HYY85" s="5"/>
      <c r="HYZ85" s="5"/>
      <c r="HZA85" s="5"/>
      <c r="HZB85" s="5"/>
      <c r="HZC85" s="5"/>
      <c r="HZD85" s="5"/>
      <c r="HZE85" s="5"/>
      <c r="HZF85" s="5"/>
      <c r="HZG85" s="5"/>
      <c r="HZH85" s="5"/>
      <c r="HZI85" s="5"/>
      <c r="HZJ85" s="5"/>
      <c r="HZK85" s="5"/>
      <c r="HZL85" s="5"/>
      <c r="HZM85" s="5"/>
      <c r="HZN85" s="5"/>
      <c r="HZO85" s="5"/>
      <c r="HZP85" s="5"/>
      <c r="HZQ85" s="5"/>
      <c r="HZR85" s="5"/>
      <c r="HZS85" s="5"/>
      <c r="HZT85" s="5"/>
      <c r="HZU85" s="5"/>
      <c r="HZV85" s="5"/>
      <c r="HZW85" s="5"/>
      <c r="HZX85" s="5"/>
      <c r="HZY85" s="5"/>
      <c r="HZZ85" s="5"/>
      <c r="IAA85" s="5"/>
      <c r="IAB85" s="5"/>
      <c r="IAC85" s="5"/>
      <c r="IAD85" s="5"/>
      <c r="IAE85" s="5"/>
      <c r="IAF85" s="5"/>
      <c r="IAG85" s="5"/>
      <c r="IAH85" s="5"/>
      <c r="IAI85" s="5"/>
      <c r="IAJ85" s="5"/>
      <c r="IAK85" s="5"/>
      <c r="IAL85" s="5"/>
      <c r="IAM85" s="5"/>
      <c r="IAN85" s="5"/>
      <c r="IAO85" s="5"/>
      <c r="IAP85" s="5"/>
      <c r="IAQ85" s="5"/>
      <c r="IAR85" s="5"/>
      <c r="IAS85" s="5"/>
      <c r="IAT85" s="5"/>
      <c r="IAU85" s="5"/>
      <c r="IAV85" s="5"/>
      <c r="IAW85" s="5"/>
      <c r="IAX85" s="5"/>
      <c r="IAY85" s="5"/>
      <c r="IAZ85" s="5"/>
      <c r="IBA85" s="5"/>
      <c r="IBB85" s="5"/>
      <c r="IBC85" s="5"/>
      <c r="IBD85" s="5"/>
      <c r="IBE85" s="5"/>
      <c r="IBF85" s="5"/>
      <c r="IBG85" s="5"/>
      <c r="IBH85" s="5"/>
      <c r="IBI85" s="5"/>
      <c r="IBJ85" s="5"/>
      <c r="IBK85" s="5"/>
      <c r="IBL85" s="5"/>
      <c r="IBM85" s="5"/>
      <c r="IBN85" s="5"/>
      <c r="IBO85" s="5"/>
      <c r="IBP85" s="5"/>
      <c r="IBQ85" s="5"/>
      <c r="IBR85" s="5"/>
      <c r="IBS85" s="5"/>
      <c r="IBT85" s="5"/>
      <c r="IBU85" s="5"/>
      <c r="IBV85" s="5"/>
      <c r="IBW85" s="5"/>
      <c r="IBX85" s="5"/>
      <c r="IBY85" s="5"/>
      <c r="IBZ85" s="5"/>
      <c r="ICA85" s="5"/>
      <c r="ICB85" s="5"/>
      <c r="ICC85" s="5"/>
      <c r="ICD85" s="5"/>
      <c r="ICE85" s="5"/>
      <c r="ICF85" s="5"/>
      <c r="ICG85" s="5"/>
      <c r="ICH85" s="5"/>
      <c r="ICI85" s="5"/>
      <c r="ICJ85" s="5"/>
      <c r="ICK85" s="5"/>
      <c r="ICL85" s="5"/>
      <c r="ICM85" s="5"/>
      <c r="ICN85" s="5"/>
      <c r="ICO85" s="5"/>
      <c r="ICP85" s="5"/>
      <c r="ICQ85" s="5"/>
      <c r="ICR85" s="5"/>
      <c r="ICS85" s="5"/>
      <c r="ICT85" s="5"/>
      <c r="ICU85" s="5"/>
      <c r="ICV85" s="5"/>
      <c r="ICW85" s="5"/>
      <c r="ICX85" s="5"/>
      <c r="ICY85" s="5"/>
      <c r="ICZ85" s="5"/>
      <c r="IDA85" s="5"/>
      <c r="IDB85" s="5"/>
      <c r="IDC85" s="5"/>
      <c r="IDD85" s="5"/>
      <c r="IDE85" s="5"/>
      <c r="IDF85" s="5"/>
      <c r="IDG85" s="5"/>
      <c r="IDH85" s="5"/>
      <c r="IDI85" s="5"/>
      <c r="IDJ85" s="5"/>
      <c r="IDK85" s="5"/>
      <c r="IDL85" s="5"/>
      <c r="IDM85" s="5"/>
      <c r="IDN85" s="5"/>
      <c r="IDO85" s="5"/>
      <c r="IDP85" s="5"/>
      <c r="IDQ85" s="5"/>
      <c r="IDR85" s="5"/>
      <c r="IDS85" s="5"/>
      <c r="IDT85" s="5"/>
      <c r="IDU85" s="5"/>
      <c r="IDV85" s="5"/>
      <c r="IDW85" s="5"/>
      <c r="IDX85" s="5"/>
      <c r="IDY85" s="5"/>
      <c r="IDZ85" s="5"/>
      <c r="IEA85" s="5"/>
      <c r="IEB85" s="5"/>
      <c r="IEC85" s="5"/>
      <c r="IED85" s="5"/>
      <c r="IEE85" s="5"/>
      <c r="IEF85" s="5"/>
      <c r="IEG85" s="5"/>
      <c r="IEH85" s="5"/>
      <c r="IEI85" s="5"/>
      <c r="IEJ85" s="5"/>
      <c r="IEK85" s="5"/>
      <c r="IEL85" s="5"/>
      <c r="IEM85" s="5"/>
      <c r="IEN85" s="5"/>
      <c r="IEO85" s="5"/>
      <c r="IEP85" s="5"/>
      <c r="IEQ85" s="5"/>
      <c r="IER85" s="5"/>
      <c r="IES85" s="5"/>
      <c r="IET85" s="5"/>
      <c r="IEU85" s="5"/>
      <c r="IEV85" s="5"/>
      <c r="IEW85" s="5"/>
      <c r="IEX85" s="5"/>
      <c r="IEY85" s="5"/>
      <c r="IEZ85" s="5"/>
      <c r="IFA85" s="5"/>
      <c r="IFB85" s="5"/>
      <c r="IFC85" s="5"/>
      <c r="IFD85" s="5"/>
      <c r="IFE85" s="5"/>
      <c r="IFF85" s="5"/>
      <c r="IFG85" s="5"/>
      <c r="IFH85" s="5"/>
      <c r="IFI85" s="5"/>
      <c r="IFJ85" s="5"/>
      <c r="IFK85" s="5"/>
      <c r="IFL85" s="5"/>
      <c r="IFM85" s="5"/>
      <c r="IFN85" s="5"/>
      <c r="IFO85" s="5"/>
      <c r="IFP85" s="5"/>
      <c r="IFQ85" s="5"/>
      <c r="IFR85" s="5"/>
      <c r="IFS85" s="5"/>
      <c r="IFT85" s="5"/>
      <c r="IFU85" s="5"/>
      <c r="IFV85" s="5"/>
      <c r="IFW85" s="5"/>
      <c r="IFX85" s="5"/>
      <c r="IFY85" s="5"/>
      <c r="IFZ85" s="5"/>
      <c r="IGA85" s="5"/>
      <c r="IGB85" s="5"/>
      <c r="IGC85" s="5"/>
      <c r="IGD85" s="5"/>
      <c r="IGE85" s="5"/>
      <c r="IGF85" s="5"/>
      <c r="IGG85" s="5"/>
      <c r="IGH85" s="5"/>
      <c r="IGI85" s="5"/>
      <c r="IGJ85" s="5"/>
      <c r="IGK85" s="5"/>
      <c r="IGL85" s="5"/>
      <c r="IGM85" s="5"/>
      <c r="IGN85" s="5"/>
      <c r="IGO85" s="5"/>
      <c r="IGP85" s="5"/>
      <c r="IGQ85" s="5"/>
      <c r="IGR85" s="5"/>
      <c r="IGS85" s="5"/>
      <c r="IGT85" s="5"/>
      <c r="IGU85" s="5"/>
      <c r="IGV85" s="5"/>
      <c r="IGW85" s="5"/>
      <c r="IGX85" s="5"/>
      <c r="IGY85" s="5"/>
      <c r="IGZ85" s="5"/>
      <c r="IHA85" s="5"/>
      <c r="IHB85" s="5"/>
      <c r="IHC85" s="5"/>
      <c r="IHD85" s="5"/>
      <c r="IHE85" s="5"/>
      <c r="IHF85" s="5"/>
      <c r="IHG85" s="5"/>
      <c r="IHH85" s="5"/>
      <c r="IHI85" s="5"/>
      <c r="IHJ85" s="5"/>
      <c r="IHK85" s="5"/>
      <c r="IHL85" s="5"/>
      <c r="IHM85" s="5"/>
      <c r="IHN85" s="5"/>
      <c r="IHO85" s="5"/>
      <c r="IHP85" s="5"/>
      <c r="IHQ85" s="5"/>
      <c r="IHR85" s="5"/>
      <c r="IHS85" s="5"/>
      <c r="IHT85" s="5"/>
      <c r="IHU85" s="5"/>
      <c r="IHV85" s="5"/>
      <c r="IHW85" s="5"/>
      <c r="IHX85" s="5"/>
      <c r="IHY85" s="5"/>
      <c r="IHZ85" s="5"/>
      <c r="IIA85" s="5"/>
      <c r="IIB85" s="5"/>
      <c r="IIC85" s="5"/>
      <c r="IID85" s="5"/>
      <c r="IIE85" s="5"/>
      <c r="IIF85" s="5"/>
      <c r="IIG85" s="5"/>
      <c r="IIH85" s="5"/>
      <c r="III85" s="5"/>
      <c r="IIJ85" s="5"/>
      <c r="IIK85" s="5"/>
      <c r="IIL85" s="5"/>
      <c r="IIM85" s="5"/>
      <c r="IIN85" s="5"/>
      <c r="IIO85" s="5"/>
      <c r="IIP85" s="5"/>
      <c r="IIQ85" s="5"/>
      <c r="IIR85" s="5"/>
      <c r="IIS85" s="5"/>
      <c r="IIT85" s="5"/>
      <c r="IIU85" s="5"/>
      <c r="IIV85" s="5"/>
      <c r="IIW85" s="5"/>
      <c r="IIX85" s="5"/>
      <c r="IIY85" s="5"/>
      <c r="IIZ85" s="5"/>
      <c r="IJA85" s="5"/>
      <c r="IJB85" s="5"/>
      <c r="IJC85" s="5"/>
      <c r="IJD85" s="5"/>
      <c r="IJE85" s="5"/>
      <c r="IJF85" s="5"/>
      <c r="IJG85" s="5"/>
      <c r="IJH85" s="5"/>
      <c r="IJI85" s="5"/>
      <c r="IJJ85" s="5"/>
      <c r="IJK85" s="5"/>
      <c r="IJL85" s="5"/>
      <c r="IJM85" s="5"/>
      <c r="IJN85" s="5"/>
      <c r="IJO85" s="5"/>
      <c r="IJP85" s="5"/>
      <c r="IJQ85" s="5"/>
      <c r="IJR85" s="5"/>
      <c r="IJS85" s="5"/>
      <c r="IJT85" s="5"/>
      <c r="IJU85" s="5"/>
      <c r="IJV85" s="5"/>
      <c r="IJW85" s="5"/>
      <c r="IJX85" s="5"/>
      <c r="IJY85" s="5"/>
      <c r="IJZ85" s="5"/>
      <c r="IKA85" s="5"/>
      <c r="IKB85" s="5"/>
      <c r="IKC85" s="5"/>
      <c r="IKD85" s="5"/>
      <c r="IKE85" s="5"/>
      <c r="IKF85" s="5"/>
      <c r="IKG85" s="5"/>
      <c r="IKH85" s="5"/>
      <c r="IKI85" s="5"/>
      <c r="IKJ85" s="5"/>
      <c r="IKK85" s="5"/>
      <c r="IKL85" s="5"/>
      <c r="IKM85" s="5"/>
      <c r="IKN85" s="5"/>
      <c r="IKO85" s="5"/>
      <c r="IKP85" s="5"/>
      <c r="IKQ85" s="5"/>
      <c r="IKR85" s="5"/>
      <c r="IKS85" s="5"/>
      <c r="IKT85" s="5"/>
      <c r="IKU85" s="5"/>
      <c r="IKV85" s="5"/>
      <c r="IKW85" s="5"/>
      <c r="IKX85" s="5"/>
      <c r="IKY85" s="5"/>
      <c r="IKZ85" s="5"/>
      <c r="ILA85" s="5"/>
      <c r="ILB85" s="5"/>
      <c r="ILC85" s="5"/>
      <c r="ILD85" s="5"/>
      <c r="ILE85" s="5"/>
      <c r="ILF85" s="5"/>
      <c r="ILG85" s="5"/>
      <c r="ILH85" s="5"/>
      <c r="ILI85" s="5"/>
      <c r="ILJ85" s="5"/>
      <c r="ILK85" s="5"/>
      <c r="ILL85" s="5"/>
      <c r="ILM85" s="5"/>
      <c r="ILN85" s="5"/>
      <c r="ILO85" s="5"/>
      <c r="ILP85" s="5"/>
      <c r="ILQ85" s="5"/>
      <c r="ILR85" s="5"/>
      <c r="ILS85" s="5"/>
      <c r="ILT85" s="5"/>
      <c r="ILU85" s="5"/>
      <c r="ILV85" s="5"/>
      <c r="ILW85" s="5"/>
      <c r="ILX85" s="5"/>
      <c r="ILY85" s="5"/>
      <c r="ILZ85" s="5"/>
      <c r="IMA85" s="5"/>
      <c r="IMB85" s="5"/>
      <c r="IMC85" s="5"/>
      <c r="IMD85" s="5"/>
      <c r="IME85" s="5"/>
      <c r="IMF85" s="5"/>
      <c r="IMG85" s="5"/>
      <c r="IMH85" s="5"/>
      <c r="IMI85" s="5"/>
      <c r="IMJ85" s="5"/>
      <c r="IMK85" s="5"/>
      <c r="IML85" s="5"/>
      <c r="IMM85" s="5"/>
      <c r="IMN85" s="5"/>
      <c r="IMO85" s="5"/>
      <c r="IMP85" s="5"/>
      <c r="IMQ85" s="5"/>
      <c r="IMR85" s="5"/>
      <c r="IMS85" s="5"/>
      <c r="IMT85" s="5"/>
      <c r="IMU85" s="5"/>
      <c r="IMV85" s="5"/>
      <c r="IMW85" s="5"/>
      <c r="IMX85" s="5"/>
      <c r="IMY85" s="5"/>
      <c r="IMZ85" s="5"/>
      <c r="INA85" s="5"/>
      <c r="INB85" s="5"/>
      <c r="INC85" s="5"/>
      <c r="IND85" s="5"/>
      <c r="INE85" s="5"/>
      <c r="INF85" s="5"/>
      <c r="ING85" s="5"/>
      <c r="INH85" s="5"/>
      <c r="INI85" s="5"/>
      <c r="INJ85" s="5"/>
      <c r="INK85" s="5"/>
      <c r="INL85" s="5"/>
      <c r="INM85" s="5"/>
      <c r="INN85" s="5"/>
      <c r="INO85" s="5"/>
      <c r="INP85" s="5"/>
      <c r="INQ85" s="5"/>
      <c r="INR85" s="5"/>
      <c r="INS85" s="5"/>
      <c r="INT85" s="5"/>
      <c r="INU85" s="5"/>
      <c r="INV85" s="5"/>
      <c r="INW85" s="5"/>
      <c r="INX85" s="5"/>
      <c r="INY85" s="5"/>
      <c r="INZ85" s="5"/>
      <c r="IOA85" s="5"/>
      <c r="IOB85" s="5"/>
      <c r="IOC85" s="5"/>
      <c r="IOD85" s="5"/>
      <c r="IOE85" s="5"/>
      <c r="IOF85" s="5"/>
      <c r="IOG85" s="5"/>
      <c r="IOH85" s="5"/>
      <c r="IOI85" s="5"/>
      <c r="IOJ85" s="5"/>
      <c r="IOK85" s="5"/>
      <c r="IOL85" s="5"/>
      <c r="IOM85" s="5"/>
      <c r="ION85" s="5"/>
      <c r="IOO85" s="5"/>
      <c r="IOP85" s="5"/>
      <c r="IOQ85" s="5"/>
      <c r="IOR85" s="5"/>
      <c r="IOS85" s="5"/>
      <c r="IOT85" s="5"/>
      <c r="IOU85" s="5"/>
      <c r="IOV85" s="5"/>
      <c r="IOW85" s="5"/>
      <c r="IOX85" s="5"/>
      <c r="IOY85" s="5"/>
      <c r="IOZ85" s="5"/>
      <c r="IPA85" s="5"/>
      <c r="IPB85" s="5"/>
      <c r="IPC85" s="5"/>
      <c r="IPD85" s="5"/>
      <c r="IPE85" s="5"/>
      <c r="IPF85" s="5"/>
      <c r="IPG85" s="5"/>
      <c r="IPH85" s="5"/>
      <c r="IPI85" s="5"/>
      <c r="IPJ85" s="5"/>
      <c r="IPK85" s="5"/>
      <c r="IPL85" s="5"/>
      <c r="IPM85" s="5"/>
      <c r="IPN85" s="5"/>
      <c r="IPO85" s="5"/>
      <c r="IPP85" s="5"/>
      <c r="IPQ85" s="5"/>
      <c r="IPR85" s="5"/>
      <c r="IPS85" s="5"/>
      <c r="IPT85" s="5"/>
      <c r="IPU85" s="5"/>
      <c r="IPV85" s="5"/>
      <c r="IPW85" s="5"/>
      <c r="IPX85" s="5"/>
      <c r="IPY85" s="5"/>
      <c r="IPZ85" s="5"/>
      <c r="IQA85" s="5"/>
      <c r="IQB85" s="5"/>
      <c r="IQC85" s="5"/>
      <c r="IQD85" s="5"/>
      <c r="IQE85" s="5"/>
      <c r="IQF85" s="5"/>
      <c r="IQG85" s="5"/>
      <c r="IQH85" s="5"/>
      <c r="IQI85" s="5"/>
      <c r="IQJ85" s="5"/>
      <c r="IQK85" s="5"/>
      <c r="IQL85" s="5"/>
      <c r="IQM85" s="5"/>
      <c r="IQN85" s="5"/>
      <c r="IQO85" s="5"/>
      <c r="IQP85" s="5"/>
      <c r="IQQ85" s="5"/>
      <c r="IQR85" s="5"/>
      <c r="IQS85" s="5"/>
      <c r="IQT85" s="5"/>
      <c r="IQU85" s="5"/>
      <c r="IQV85" s="5"/>
      <c r="IQW85" s="5"/>
      <c r="IQX85" s="5"/>
      <c r="IQY85" s="5"/>
      <c r="IQZ85" s="5"/>
      <c r="IRA85" s="5"/>
      <c r="IRB85" s="5"/>
      <c r="IRC85" s="5"/>
      <c r="IRD85" s="5"/>
      <c r="IRE85" s="5"/>
      <c r="IRF85" s="5"/>
      <c r="IRG85" s="5"/>
      <c r="IRH85" s="5"/>
      <c r="IRI85" s="5"/>
      <c r="IRJ85" s="5"/>
      <c r="IRK85" s="5"/>
      <c r="IRL85" s="5"/>
      <c r="IRM85" s="5"/>
      <c r="IRN85" s="5"/>
      <c r="IRO85" s="5"/>
      <c r="IRP85" s="5"/>
      <c r="IRQ85" s="5"/>
      <c r="IRR85" s="5"/>
      <c r="IRS85" s="5"/>
      <c r="IRT85" s="5"/>
      <c r="IRU85" s="5"/>
      <c r="IRV85" s="5"/>
      <c r="IRW85" s="5"/>
      <c r="IRX85" s="5"/>
      <c r="IRY85" s="5"/>
      <c r="IRZ85" s="5"/>
      <c r="ISA85" s="5"/>
      <c r="ISB85" s="5"/>
      <c r="ISC85" s="5"/>
      <c r="ISD85" s="5"/>
      <c r="ISE85" s="5"/>
      <c r="ISF85" s="5"/>
      <c r="ISG85" s="5"/>
      <c r="ISH85" s="5"/>
      <c r="ISI85" s="5"/>
      <c r="ISJ85" s="5"/>
      <c r="ISK85" s="5"/>
      <c r="ISL85" s="5"/>
      <c r="ISM85" s="5"/>
      <c r="ISN85" s="5"/>
      <c r="ISO85" s="5"/>
      <c r="ISP85" s="5"/>
      <c r="ISQ85" s="5"/>
      <c r="ISR85" s="5"/>
      <c r="ISS85" s="5"/>
      <c r="IST85" s="5"/>
      <c r="ISU85" s="5"/>
      <c r="ISV85" s="5"/>
      <c r="ISW85" s="5"/>
      <c r="ISX85" s="5"/>
      <c r="ISY85" s="5"/>
      <c r="ISZ85" s="5"/>
      <c r="ITA85" s="5"/>
      <c r="ITB85" s="5"/>
      <c r="ITC85" s="5"/>
      <c r="ITD85" s="5"/>
      <c r="ITE85" s="5"/>
      <c r="ITF85" s="5"/>
      <c r="ITG85" s="5"/>
      <c r="ITH85" s="5"/>
      <c r="ITI85" s="5"/>
      <c r="ITJ85" s="5"/>
      <c r="ITK85" s="5"/>
      <c r="ITL85" s="5"/>
      <c r="ITM85" s="5"/>
      <c r="ITN85" s="5"/>
      <c r="ITO85" s="5"/>
      <c r="ITP85" s="5"/>
      <c r="ITQ85" s="5"/>
      <c r="ITR85" s="5"/>
      <c r="ITS85" s="5"/>
      <c r="ITT85" s="5"/>
      <c r="ITU85" s="5"/>
      <c r="ITV85" s="5"/>
      <c r="ITW85" s="5"/>
      <c r="ITX85" s="5"/>
      <c r="ITY85" s="5"/>
      <c r="ITZ85" s="5"/>
      <c r="IUA85" s="5"/>
      <c r="IUB85" s="5"/>
      <c r="IUC85" s="5"/>
      <c r="IUD85" s="5"/>
      <c r="IUE85" s="5"/>
      <c r="IUF85" s="5"/>
      <c r="IUG85" s="5"/>
      <c r="IUH85" s="5"/>
      <c r="IUI85" s="5"/>
      <c r="IUJ85" s="5"/>
      <c r="IUK85" s="5"/>
      <c r="IUL85" s="5"/>
      <c r="IUM85" s="5"/>
      <c r="IUN85" s="5"/>
      <c r="IUO85" s="5"/>
      <c r="IUP85" s="5"/>
      <c r="IUQ85" s="5"/>
      <c r="IUR85" s="5"/>
      <c r="IUS85" s="5"/>
      <c r="IUT85" s="5"/>
      <c r="IUU85" s="5"/>
      <c r="IUV85" s="5"/>
      <c r="IUW85" s="5"/>
      <c r="IUX85" s="5"/>
      <c r="IUY85" s="5"/>
      <c r="IUZ85" s="5"/>
      <c r="IVA85" s="5"/>
      <c r="IVB85" s="5"/>
      <c r="IVC85" s="5"/>
      <c r="IVD85" s="5"/>
      <c r="IVE85" s="5"/>
      <c r="IVF85" s="5"/>
      <c r="IVG85" s="5"/>
      <c r="IVH85" s="5"/>
      <c r="IVI85" s="5"/>
      <c r="IVJ85" s="5"/>
      <c r="IVK85" s="5"/>
      <c r="IVL85" s="5"/>
      <c r="IVM85" s="5"/>
      <c r="IVN85" s="5"/>
      <c r="IVO85" s="5"/>
      <c r="IVP85" s="5"/>
      <c r="IVQ85" s="5"/>
      <c r="IVR85" s="5"/>
      <c r="IVS85" s="5"/>
      <c r="IVT85" s="5"/>
      <c r="IVU85" s="5"/>
      <c r="IVV85" s="5"/>
      <c r="IVW85" s="5"/>
      <c r="IVX85" s="5"/>
      <c r="IVY85" s="5"/>
      <c r="IVZ85" s="5"/>
      <c r="IWA85" s="5"/>
      <c r="IWB85" s="5"/>
      <c r="IWC85" s="5"/>
      <c r="IWD85" s="5"/>
      <c r="IWE85" s="5"/>
      <c r="IWF85" s="5"/>
      <c r="IWG85" s="5"/>
      <c r="IWH85" s="5"/>
      <c r="IWI85" s="5"/>
      <c r="IWJ85" s="5"/>
      <c r="IWK85" s="5"/>
      <c r="IWL85" s="5"/>
      <c r="IWM85" s="5"/>
      <c r="IWN85" s="5"/>
      <c r="IWO85" s="5"/>
      <c r="IWP85" s="5"/>
      <c r="IWQ85" s="5"/>
      <c r="IWR85" s="5"/>
      <c r="IWS85" s="5"/>
      <c r="IWT85" s="5"/>
      <c r="IWU85" s="5"/>
      <c r="IWV85" s="5"/>
      <c r="IWW85" s="5"/>
      <c r="IWX85" s="5"/>
      <c r="IWY85" s="5"/>
      <c r="IWZ85" s="5"/>
      <c r="IXA85" s="5"/>
      <c r="IXB85" s="5"/>
      <c r="IXC85" s="5"/>
      <c r="IXD85" s="5"/>
      <c r="IXE85" s="5"/>
      <c r="IXF85" s="5"/>
      <c r="IXG85" s="5"/>
      <c r="IXH85" s="5"/>
      <c r="IXI85" s="5"/>
      <c r="IXJ85" s="5"/>
      <c r="IXK85" s="5"/>
      <c r="IXL85" s="5"/>
      <c r="IXM85" s="5"/>
      <c r="IXN85" s="5"/>
      <c r="IXO85" s="5"/>
      <c r="IXP85" s="5"/>
      <c r="IXQ85" s="5"/>
      <c r="IXR85" s="5"/>
      <c r="IXS85" s="5"/>
      <c r="IXT85" s="5"/>
      <c r="IXU85" s="5"/>
      <c r="IXV85" s="5"/>
      <c r="IXW85" s="5"/>
      <c r="IXX85" s="5"/>
      <c r="IXY85" s="5"/>
      <c r="IXZ85" s="5"/>
      <c r="IYA85" s="5"/>
      <c r="IYB85" s="5"/>
      <c r="IYC85" s="5"/>
      <c r="IYD85" s="5"/>
      <c r="IYE85" s="5"/>
      <c r="IYF85" s="5"/>
      <c r="IYG85" s="5"/>
      <c r="IYH85" s="5"/>
      <c r="IYI85" s="5"/>
      <c r="IYJ85" s="5"/>
      <c r="IYK85" s="5"/>
      <c r="IYL85" s="5"/>
      <c r="IYM85" s="5"/>
      <c r="IYN85" s="5"/>
      <c r="IYO85" s="5"/>
      <c r="IYP85" s="5"/>
      <c r="IYQ85" s="5"/>
      <c r="IYR85" s="5"/>
      <c r="IYS85" s="5"/>
      <c r="IYT85" s="5"/>
      <c r="IYU85" s="5"/>
      <c r="IYV85" s="5"/>
      <c r="IYW85" s="5"/>
      <c r="IYX85" s="5"/>
      <c r="IYY85" s="5"/>
      <c r="IYZ85" s="5"/>
      <c r="IZA85" s="5"/>
      <c r="IZB85" s="5"/>
      <c r="IZC85" s="5"/>
      <c r="IZD85" s="5"/>
      <c r="IZE85" s="5"/>
      <c r="IZF85" s="5"/>
      <c r="IZG85" s="5"/>
      <c r="IZH85" s="5"/>
      <c r="IZI85" s="5"/>
      <c r="IZJ85" s="5"/>
      <c r="IZK85" s="5"/>
      <c r="IZL85" s="5"/>
      <c r="IZM85" s="5"/>
      <c r="IZN85" s="5"/>
      <c r="IZO85" s="5"/>
      <c r="IZP85" s="5"/>
      <c r="IZQ85" s="5"/>
      <c r="IZR85" s="5"/>
      <c r="IZS85" s="5"/>
      <c r="IZT85" s="5"/>
      <c r="IZU85" s="5"/>
      <c r="IZV85" s="5"/>
      <c r="IZW85" s="5"/>
      <c r="IZX85" s="5"/>
      <c r="IZY85" s="5"/>
      <c r="IZZ85" s="5"/>
      <c r="JAA85" s="5"/>
      <c r="JAB85" s="5"/>
      <c r="JAC85" s="5"/>
      <c r="JAD85" s="5"/>
      <c r="JAE85" s="5"/>
      <c r="JAF85" s="5"/>
      <c r="JAG85" s="5"/>
      <c r="JAH85" s="5"/>
      <c r="JAI85" s="5"/>
      <c r="JAJ85" s="5"/>
      <c r="JAK85" s="5"/>
      <c r="JAL85" s="5"/>
      <c r="JAM85" s="5"/>
      <c r="JAN85" s="5"/>
      <c r="JAO85" s="5"/>
      <c r="JAP85" s="5"/>
      <c r="JAQ85" s="5"/>
      <c r="JAR85" s="5"/>
      <c r="JAS85" s="5"/>
      <c r="JAT85" s="5"/>
      <c r="JAU85" s="5"/>
      <c r="JAV85" s="5"/>
      <c r="JAW85" s="5"/>
      <c r="JAX85" s="5"/>
      <c r="JAY85" s="5"/>
      <c r="JAZ85" s="5"/>
      <c r="JBA85" s="5"/>
      <c r="JBB85" s="5"/>
      <c r="JBC85" s="5"/>
      <c r="JBD85" s="5"/>
      <c r="JBE85" s="5"/>
      <c r="JBF85" s="5"/>
      <c r="JBG85" s="5"/>
      <c r="JBH85" s="5"/>
      <c r="JBI85" s="5"/>
      <c r="JBJ85" s="5"/>
      <c r="JBK85" s="5"/>
      <c r="JBL85" s="5"/>
      <c r="JBM85" s="5"/>
      <c r="JBN85" s="5"/>
      <c r="JBO85" s="5"/>
      <c r="JBP85" s="5"/>
      <c r="JBQ85" s="5"/>
      <c r="JBR85" s="5"/>
      <c r="JBS85" s="5"/>
      <c r="JBT85" s="5"/>
      <c r="JBU85" s="5"/>
      <c r="JBV85" s="5"/>
      <c r="JBW85" s="5"/>
      <c r="JBX85" s="5"/>
      <c r="JBY85" s="5"/>
      <c r="JBZ85" s="5"/>
      <c r="JCA85" s="5"/>
      <c r="JCB85" s="5"/>
      <c r="JCC85" s="5"/>
      <c r="JCD85" s="5"/>
      <c r="JCE85" s="5"/>
      <c r="JCF85" s="5"/>
      <c r="JCG85" s="5"/>
      <c r="JCH85" s="5"/>
      <c r="JCI85" s="5"/>
      <c r="JCJ85" s="5"/>
      <c r="JCK85" s="5"/>
      <c r="JCL85" s="5"/>
      <c r="JCM85" s="5"/>
      <c r="JCN85" s="5"/>
      <c r="JCO85" s="5"/>
      <c r="JCP85" s="5"/>
      <c r="JCQ85" s="5"/>
      <c r="JCR85" s="5"/>
      <c r="JCS85" s="5"/>
      <c r="JCT85" s="5"/>
      <c r="JCU85" s="5"/>
      <c r="JCV85" s="5"/>
      <c r="JCW85" s="5"/>
      <c r="JCX85" s="5"/>
      <c r="JCY85" s="5"/>
      <c r="JCZ85" s="5"/>
      <c r="JDA85" s="5"/>
      <c r="JDB85" s="5"/>
      <c r="JDC85" s="5"/>
      <c r="JDD85" s="5"/>
      <c r="JDE85" s="5"/>
      <c r="JDF85" s="5"/>
      <c r="JDG85" s="5"/>
      <c r="JDH85" s="5"/>
      <c r="JDI85" s="5"/>
      <c r="JDJ85" s="5"/>
      <c r="JDK85" s="5"/>
      <c r="JDL85" s="5"/>
      <c r="JDM85" s="5"/>
      <c r="JDN85" s="5"/>
      <c r="JDO85" s="5"/>
      <c r="JDP85" s="5"/>
      <c r="JDQ85" s="5"/>
      <c r="JDR85" s="5"/>
      <c r="JDS85" s="5"/>
      <c r="JDT85" s="5"/>
      <c r="JDU85" s="5"/>
      <c r="JDV85" s="5"/>
      <c r="JDW85" s="5"/>
      <c r="JDX85" s="5"/>
      <c r="JDY85" s="5"/>
      <c r="JDZ85" s="5"/>
      <c r="JEA85" s="5"/>
      <c r="JEB85" s="5"/>
      <c r="JEC85" s="5"/>
      <c r="JED85" s="5"/>
      <c r="JEE85" s="5"/>
      <c r="JEF85" s="5"/>
      <c r="JEG85" s="5"/>
      <c r="JEH85" s="5"/>
      <c r="JEI85" s="5"/>
      <c r="JEJ85" s="5"/>
      <c r="JEK85" s="5"/>
      <c r="JEL85" s="5"/>
      <c r="JEM85" s="5"/>
      <c r="JEN85" s="5"/>
      <c r="JEO85" s="5"/>
      <c r="JEP85" s="5"/>
      <c r="JEQ85" s="5"/>
      <c r="JER85" s="5"/>
      <c r="JES85" s="5"/>
      <c r="JET85" s="5"/>
      <c r="JEU85" s="5"/>
      <c r="JEV85" s="5"/>
      <c r="JEW85" s="5"/>
      <c r="JEX85" s="5"/>
      <c r="JEY85" s="5"/>
      <c r="JEZ85" s="5"/>
      <c r="JFA85" s="5"/>
      <c r="JFB85" s="5"/>
      <c r="JFC85" s="5"/>
      <c r="JFD85" s="5"/>
      <c r="JFE85" s="5"/>
      <c r="JFF85" s="5"/>
      <c r="JFG85" s="5"/>
      <c r="JFH85" s="5"/>
      <c r="JFI85" s="5"/>
      <c r="JFJ85" s="5"/>
      <c r="JFK85" s="5"/>
      <c r="JFL85" s="5"/>
      <c r="JFM85" s="5"/>
      <c r="JFN85" s="5"/>
      <c r="JFO85" s="5"/>
      <c r="JFP85" s="5"/>
      <c r="JFQ85" s="5"/>
      <c r="JFR85" s="5"/>
      <c r="JFS85" s="5"/>
      <c r="JFT85" s="5"/>
      <c r="JFU85" s="5"/>
      <c r="JFV85" s="5"/>
      <c r="JFW85" s="5"/>
      <c r="JFX85" s="5"/>
      <c r="JFY85" s="5"/>
      <c r="JFZ85" s="5"/>
      <c r="JGA85" s="5"/>
      <c r="JGB85" s="5"/>
      <c r="JGC85" s="5"/>
      <c r="JGD85" s="5"/>
      <c r="JGE85" s="5"/>
      <c r="JGF85" s="5"/>
      <c r="JGG85" s="5"/>
      <c r="JGH85" s="5"/>
      <c r="JGI85" s="5"/>
      <c r="JGJ85" s="5"/>
      <c r="JGK85" s="5"/>
      <c r="JGL85" s="5"/>
      <c r="JGM85" s="5"/>
      <c r="JGN85" s="5"/>
      <c r="JGO85" s="5"/>
      <c r="JGP85" s="5"/>
      <c r="JGQ85" s="5"/>
      <c r="JGR85" s="5"/>
      <c r="JGS85" s="5"/>
      <c r="JGT85" s="5"/>
      <c r="JGU85" s="5"/>
      <c r="JGV85" s="5"/>
      <c r="JGW85" s="5"/>
      <c r="JGX85" s="5"/>
      <c r="JGY85" s="5"/>
      <c r="JGZ85" s="5"/>
      <c r="JHA85" s="5"/>
      <c r="JHB85" s="5"/>
      <c r="JHC85" s="5"/>
      <c r="JHD85" s="5"/>
      <c r="JHE85" s="5"/>
      <c r="JHF85" s="5"/>
      <c r="JHG85" s="5"/>
      <c r="JHH85" s="5"/>
      <c r="JHI85" s="5"/>
      <c r="JHJ85" s="5"/>
      <c r="JHK85" s="5"/>
      <c r="JHL85" s="5"/>
      <c r="JHM85" s="5"/>
      <c r="JHN85" s="5"/>
      <c r="JHO85" s="5"/>
      <c r="JHP85" s="5"/>
      <c r="JHQ85" s="5"/>
      <c r="JHR85" s="5"/>
      <c r="JHS85" s="5"/>
      <c r="JHT85" s="5"/>
      <c r="JHU85" s="5"/>
      <c r="JHV85" s="5"/>
      <c r="JHW85" s="5"/>
      <c r="JHX85" s="5"/>
      <c r="JHY85" s="5"/>
      <c r="JHZ85" s="5"/>
      <c r="JIA85" s="5"/>
      <c r="JIB85" s="5"/>
      <c r="JIC85" s="5"/>
      <c r="JID85" s="5"/>
      <c r="JIE85" s="5"/>
      <c r="JIF85" s="5"/>
      <c r="JIG85" s="5"/>
      <c r="JIH85" s="5"/>
      <c r="JII85" s="5"/>
      <c r="JIJ85" s="5"/>
      <c r="JIK85" s="5"/>
      <c r="JIL85" s="5"/>
      <c r="JIM85" s="5"/>
      <c r="JIN85" s="5"/>
      <c r="JIO85" s="5"/>
      <c r="JIP85" s="5"/>
      <c r="JIQ85" s="5"/>
      <c r="JIR85" s="5"/>
      <c r="JIS85" s="5"/>
      <c r="JIT85" s="5"/>
      <c r="JIU85" s="5"/>
      <c r="JIV85" s="5"/>
      <c r="JIW85" s="5"/>
      <c r="JIX85" s="5"/>
      <c r="JIY85" s="5"/>
      <c r="JIZ85" s="5"/>
      <c r="JJA85" s="5"/>
      <c r="JJB85" s="5"/>
      <c r="JJC85" s="5"/>
      <c r="JJD85" s="5"/>
      <c r="JJE85" s="5"/>
      <c r="JJF85" s="5"/>
      <c r="JJG85" s="5"/>
      <c r="JJH85" s="5"/>
      <c r="JJI85" s="5"/>
      <c r="JJJ85" s="5"/>
      <c r="JJK85" s="5"/>
      <c r="JJL85" s="5"/>
      <c r="JJM85" s="5"/>
      <c r="JJN85" s="5"/>
      <c r="JJO85" s="5"/>
      <c r="JJP85" s="5"/>
      <c r="JJQ85" s="5"/>
      <c r="JJR85" s="5"/>
      <c r="JJS85" s="5"/>
      <c r="JJT85" s="5"/>
      <c r="JJU85" s="5"/>
      <c r="JJV85" s="5"/>
      <c r="JJW85" s="5"/>
      <c r="JJX85" s="5"/>
      <c r="JJY85" s="5"/>
      <c r="JJZ85" s="5"/>
      <c r="JKA85" s="5"/>
      <c r="JKB85" s="5"/>
      <c r="JKC85" s="5"/>
      <c r="JKD85" s="5"/>
      <c r="JKE85" s="5"/>
      <c r="JKF85" s="5"/>
      <c r="JKG85" s="5"/>
      <c r="JKH85" s="5"/>
      <c r="JKI85" s="5"/>
      <c r="JKJ85" s="5"/>
      <c r="JKK85" s="5"/>
      <c r="JKL85" s="5"/>
      <c r="JKM85" s="5"/>
      <c r="JKN85" s="5"/>
      <c r="JKO85" s="5"/>
      <c r="JKP85" s="5"/>
      <c r="JKQ85" s="5"/>
      <c r="JKR85" s="5"/>
      <c r="JKS85" s="5"/>
      <c r="JKT85" s="5"/>
      <c r="JKU85" s="5"/>
      <c r="JKV85" s="5"/>
      <c r="JKW85" s="5"/>
      <c r="JKX85" s="5"/>
      <c r="JKY85" s="5"/>
      <c r="JKZ85" s="5"/>
      <c r="JLA85" s="5"/>
      <c r="JLB85" s="5"/>
      <c r="JLC85" s="5"/>
      <c r="JLD85" s="5"/>
      <c r="JLE85" s="5"/>
      <c r="JLF85" s="5"/>
      <c r="JLG85" s="5"/>
      <c r="JLH85" s="5"/>
      <c r="JLI85" s="5"/>
      <c r="JLJ85" s="5"/>
      <c r="JLK85" s="5"/>
      <c r="JLL85" s="5"/>
      <c r="JLM85" s="5"/>
      <c r="JLN85" s="5"/>
      <c r="JLO85" s="5"/>
      <c r="JLP85" s="5"/>
      <c r="JLQ85" s="5"/>
      <c r="JLR85" s="5"/>
      <c r="JLS85" s="5"/>
      <c r="JLT85" s="5"/>
      <c r="JLU85" s="5"/>
      <c r="JLV85" s="5"/>
      <c r="JLW85" s="5"/>
      <c r="JLX85" s="5"/>
      <c r="JLY85" s="5"/>
      <c r="JLZ85" s="5"/>
      <c r="JMA85" s="5"/>
      <c r="JMB85" s="5"/>
      <c r="JMC85" s="5"/>
      <c r="JMD85" s="5"/>
      <c r="JME85" s="5"/>
      <c r="JMF85" s="5"/>
      <c r="JMG85" s="5"/>
      <c r="JMH85" s="5"/>
      <c r="JMI85" s="5"/>
      <c r="JMJ85" s="5"/>
      <c r="JMK85" s="5"/>
      <c r="JML85" s="5"/>
      <c r="JMM85" s="5"/>
      <c r="JMN85" s="5"/>
      <c r="JMO85" s="5"/>
      <c r="JMP85" s="5"/>
      <c r="JMQ85" s="5"/>
      <c r="JMR85" s="5"/>
      <c r="JMS85" s="5"/>
      <c r="JMT85" s="5"/>
      <c r="JMU85" s="5"/>
      <c r="JMV85" s="5"/>
      <c r="JMW85" s="5"/>
      <c r="JMX85" s="5"/>
      <c r="JMY85" s="5"/>
      <c r="JMZ85" s="5"/>
      <c r="JNA85" s="5"/>
      <c r="JNB85" s="5"/>
      <c r="JNC85" s="5"/>
      <c r="JND85" s="5"/>
      <c r="JNE85" s="5"/>
      <c r="JNF85" s="5"/>
      <c r="JNG85" s="5"/>
      <c r="JNH85" s="5"/>
      <c r="JNI85" s="5"/>
      <c r="JNJ85" s="5"/>
      <c r="JNK85" s="5"/>
      <c r="JNL85" s="5"/>
      <c r="JNM85" s="5"/>
      <c r="JNN85" s="5"/>
      <c r="JNO85" s="5"/>
      <c r="JNP85" s="5"/>
      <c r="JNQ85" s="5"/>
      <c r="JNR85" s="5"/>
      <c r="JNS85" s="5"/>
      <c r="JNT85" s="5"/>
      <c r="JNU85" s="5"/>
      <c r="JNV85" s="5"/>
      <c r="JNW85" s="5"/>
      <c r="JNX85" s="5"/>
      <c r="JNY85" s="5"/>
      <c r="JNZ85" s="5"/>
      <c r="JOA85" s="5"/>
      <c r="JOB85" s="5"/>
      <c r="JOC85" s="5"/>
      <c r="JOD85" s="5"/>
      <c r="JOE85" s="5"/>
      <c r="JOF85" s="5"/>
      <c r="JOG85" s="5"/>
      <c r="JOH85" s="5"/>
      <c r="JOI85" s="5"/>
      <c r="JOJ85" s="5"/>
      <c r="JOK85" s="5"/>
      <c r="JOL85" s="5"/>
      <c r="JOM85" s="5"/>
      <c r="JON85" s="5"/>
      <c r="JOO85" s="5"/>
      <c r="JOP85" s="5"/>
      <c r="JOQ85" s="5"/>
      <c r="JOR85" s="5"/>
      <c r="JOS85" s="5"/>
      <c r="JOT85" s="5"/>
      <c r="JOU85" s="5"/>
      <c r="JOV85" s="5"/>
      <c r="JOW85" s="5"/>
      <c r="JOX85" s="5"/>
      <c r="JOY85" s="5"/>
      <c r="JOZ85" s="5"/>
      <c r="JPA85" s="5"/>
      <c r="JPB85" s="5"/>
      <c r="JPC85" s="5"/>
      <c r="JPD85" s="5"/>
      <c r="JPE85" s="5"/>
      <c r="JPF85" s="5"/>
      <c r="JPG85" s="5"/>
      <c r="JPH85" s="5"/>
      <c r="JPI85" s="5"/>
      <c r="JPJ85" s="5"/>
      <c r="JPK85" s="5"/>
      <c r="JPL85" s="5"/>
      <c r="JPM85" s="5"/>
      <c r="JPN85" s="5"/>
      <c r="JPO85" s="5"/>
      <c r="JPP85" s="5"/>
      <c r="JPQ85" s="5"/>
      <c r="JPR85" s="5"/>
      <c r="JPS85" s="5"/>
      <c r="JPT85" s="5"/>
      <c r="JPU85" s="5"/>
      <c r="JPV85" s="5"/>
      <c r="JPW85" s="5"/>
      <c r="JPX85" s="5"/>
      <c r="JPY85" s="5"/>
      <c r="JPZ85" s="5"/>
      <c r="JQA85" s="5"/>
      <c r="JQB85" s="5"/>
      <c r="JQC85" s="5"/>
      <c r="JQD85" s="5"/>
      <c r="JQE85" s="5"/>
      <c r="JQF85" s="5"/>
      <c r="JQG85" s="5"/>
      <c r="JQH85" s="5"/>
      <c r="JQI85" s="5"/>
      <c r="JQJ85" s="5"/>
      <c r="JQK85" s="5"/>
      <c r="JQL85" s="5"/>
      <c r="JQM85" s="5"/>
      <c r="JQN85" s="5"/>
      <c r="JQO85" s="5"/>
      <c r="JQP85" s="5"/>
      <c r="JQQ85" s="5"/>
      <c r="JQR85" s="5"/>
      <c r="JQS85" s="5"/>
      <c r="JQT85" s="5"/>
      <c r="JQU85" s="5"/>
      <c r="JQV85" s="5"/>
      <c r="JQW85" s="5"/>
      <c r="JQX85" s="5"/>
      <c r="JQY85" s="5"/>
      <c r="JQZ85" s="5"/>
      <c r="JRA85" s="5"/>
      <c r="JRB85" s="5"/>
      <c r="JRC85" s="5"/>
      <c r="JRD85" s="5"/>
      <c r="JRE85" s="5"/>
      <c r="JRF85" s="5"/>
      <c r="JRG85" s="5"/>
      <c r="JRH85" s="5"/>
      <c r="JRI85" s="5"/>
      <c r="JRJ85" s="5"/>
      <c r="JRK85" s="5"/>
      <c r="JRL85" s="5"/>
      <c r="JRM85" s="5"/>
      <c r="JRN85" s="5"/>
      <c r="JRO85" s="5"/>
      <c r="JRP85" s="5"/>
      <c r="JRQ85" s="5"/>
      <c r="JRR85" s="5"/>
      <c r="JRS85" s="5"/>
      <c r="JRT85" s="5"/>
      <c r="JRU85" s="5"/>
      <c r="JRV85" s="5"/>
      <c r="JRW85" s="5"/>
      <c r="JRX85" s="5"/>
      <c r="JRY85" s="5"/>
      <c r="JRZ85" s="5"/>
      <c r="JSA85" s="5"/>
      <c r="JSB85" s="5"/>
      <c r="JSC85" s="5"/>
      <c r="JSD85" s="5"/>
      <c r="JSE85" s="5"/>
      <c r="JSF85" s="5"/>
      <c r="JSG85" s="5"/>
      <c r="JSH85" s="5"/>
      <c r="JSI85" s="5"/>
      <c r="JSJ85" s="5"/>
      <c r="JSK85" s="5"/>
      <c r="JSL85" s="5"/>
      <c r="JSM85" s="5"/>
      <c r="JSN85" s="5"/>
      <c r="JSO85" s="5"/>
      <c r="JSP85" s="5"/>
      <c r="JSQ85" s="5"/>
      <c r="JSR85" s="5"/>
      <c r="JSS85" s="5"/>
      <c r="JST85" s="5"/>
      <c r="JSU85" s="5"/>
      <c r="JSV85" s="5"/>
      <c r="JSW85" s="5"/>
      <c r="JSX85" s="5"/>
      <c r="JSY85" s="5"/>
      <c r="JSZ85" s="5"/>
      <c r="JTA85" s="5"/>
      <c r="JTB85" s="5"/>
      <c r="JTC85" s="5"/>
      <c r="JTD85" s="5"/>
      <c r="JTE85" s="5"/>
      <c r="JTF85" s="5"/>
      <c r="JTG85" s="5"/>
      <c r="JTH85" s="5"/>
      <c r="JTI85" s="5"/>
      <c r="JTJ85" s="5"/>
      <c r="JTK85" s="5"/>
      <c r="JTL85" s="5"/>
      <c r="JTM85" s="5"/>
      <c r="JTN85" s="5"/>
      <c r="JTO85" s="5"/>
      <c r="JTP85" s="5"/>
      <c r="JTQ85" s="5"/>
      <c r="JTR85" s="5"/>
      <c r="JTS85" s="5"/>
      <c r="JTT85" s="5"/>
      <c r="JTU85" s="5"/>
      <c r="JTV85" s="5"/>
      <c r="JTW85" s="5"/>
      <c r="JTX85" s="5"/>
      <c r="JTY85" s="5"/>
      <c r="JTZ85" s="5"/>
      <c r="JUA85" s="5"/>
      <c r="JUB85" s="5"/>
      <c r="JUC85" s="5"/>
      <c r="JUD85" s="5"/>
      <c r="JUE85" s="5"/>
      <c r="JUF85" s="5"/>
      <c r="JUG85" s="5"/>
      <c r="JUH85" s="5"/>
      <c r="JUI85" s="5"/>
      <c r="JUJ85" s="5"/>
      <c r="JUK85" s="5"/>
      <c r="JUL85" s="5"/>
      <c r="JUM85" s="5"/>
      <c r="JUN85" s="5"/>
      <c r="JUO85" s="5"/>
      <c r="JUP85" s="5"/>
      <c r="JUQ85" s="5"/>
      <c r="JUR85" s="5"/>
      <c r="JUS85" s="5"/>
      <c r="JUT85" s="5"/>
      <c r="JUU85" s="5"/>
      <c r="JUV85" s="5"/>
      <c r="JUW85" s="5"/>
      <c r="JUX85" s="5"/>
      <c r="JUY85" s="5"/>
      <c r="JUZ85" s="5"/>
      <c r="JVA85" s="5"/>
      <c r="JVB85" s="5"/>
      <c r="JVC85" s="5"/>
      <c r="JVD85" s="5"/>
      <c r="JVE85" s="5"/>
      <c r="JVF85" s="5"/>
      <c r="JVG85" s="5"/>
      <c r="JVH85" s="5"/>
      <c r="JVI85" s="5"/>
      <c r="JVJ85" s="5"/>
      <c r="JVK85" s="5"/>
      <c r="JVL85" s="5"/>
      <c r="JVM85" s="5"/>
      <c r="JVN85" s="5"/>
      <c r="JVO85" s="5"/>
      <c r="JVP85" s="5"/>
      <c r="JVQ85" s="5"/>
      <c r="JVR85" s="5"/>
      <c r="JVS85" s="5"/>
      <c r="JVT85" s="5"/>
      <c r="JVU85" s="5"/>
      <c r="JVV85" s="5"/>
      <c r="JVW85" s="5"/>
      <c r="JVX85" s="5"/>
      <c r="JVY85" s="5"/>
      <c r="JVZ85" s="5"/>
      <c r="JWA85" s="5"/>
      <c r="JWB85" s="5"/>
      <c r="JWC85" s="5"/>
      <c r="JWD85" s="5"/>
      <c r="JWE85" s="5"/>
      <c r="JWF85" s="5"/>
      <c r="JWG85" s="5"/>
      <c r="JWH85" s="5"/>
      <c r="JWI85" s="5"/>
      <c r="JWJ85" s="5"/>
      <c r="JWK85" s="5"/>
      <c r="JWL85" s="5"/>
      <c r="JWM85" s="5"/>
      <c r="JWN85" s="5"/>
      <c r="JWO85" s="5"/>
      <c r="JWP85" s="5"/>
      <c r="JWQ85" s="5"/>
      <c r="JWR85" s="5"/>
      <c r="JWS85" s="5"/>
      <c r="JWT85" s="5"/>
      <c r="JWU85" s="5"/>
      <c r="JWV85" s="5"/>
      <c r="JWW85" s="5"/>
      <c r="JWX85" s="5"/>
      <c r="JWY85" s="5"/>
      <c r="JWZ85" s="5"/>
      <c r="JXA85" s="5"/>
      <c r="JXB85" s="5"/>
      <c r="JXC85" s="5"/>
      <c r="JXD85" s="5"/>
      <c r="JXE85" s="5"/>
      <c r="JXF85" s="5"/>
      <c r="JXG85" s="5"/>
      <c r="JXH85" s="5"/>
      <c r="JXI85" s="5"/>
      <c r="JXJ85" s="5"/>
      <c r="JXK85" s="5"/>
      <c r="JXL85" s="5"/>
      <c r="JXM85" s="5"/>
      <c r="JXN85" s="5"/>
      <c r="JXO85" s="5"/>
      <c r="JXP85" s="5"/>
      <c r="JXQ85" s="5"/>
      <c r="JXR85" s="5"/>
      <c r="JXS85" s="5"/>
      <c r="JXT85" s="5"/>
      <c r="JXU85" s="5"/>
      <c r="JXV85" s="5"/>
      <c r="JXW85" s="5"/>
      <c r="JXX85" s="5"/>
      <c r="JXY85" s="5"/>
      <c r="JXZ85" s="5"/>
      <c r="JYA85" s="5"/>
      <c r="JYB85" s="5"/>
      <c r="JYC85" s="5"/>
      <c r="JYD85" s="5"/>
      <c r="JYE85" s="5"/>
      <c r="JYF85" s="5"/>
      <c r="JYG85" s="5"/>
      <c r="JYH85" s="5"/>
      <c r="JYI85" s="5"/>
      <c r="JYJ85" s="5"/>
      <c r="JYK85" s="5"/>
      <c r="JYL85" s="5"/>
      <c r="JYM85" s="5"/>
      <c r="JYN85" s="5"/>
      <c r="JYO85" s="5"/>
      <c r="JYP85" s="5"/>
      <c r="JYQ85" s="5"/>
      <c r="JYR85" s="5"/>
      <c r="JYS85" s="5"/>
      <c r="JYT85" s="5"/>
      <c r="JYU85" s="5"/>
      <c r="JYV85" s="5"/>
      <c r="JYW85" s="5"/>
      <c r="JYX85" s="5"/>
      <c r="JYY85" s="5"/>
      <c r="JYZ85" s="5"/>
      <c r="JZA85" s="5"/>
      <c r="JZB85" s="5"/>
      <c r="JZC85" s="5"/>
      <c r="JZD85" s="5"/>
      <c r="JZE85" s="5"/>
      <c r="JZF85" s="5"/>
      <c r="JZG85" s="5"/>
      <c r="JZH85" s="5"/>
      <c r="JZI85" s="5"/>
      <c r="JZJ85" s="5"/>
      <c r="JZK85" s="5"/>
      <c r="JZL85" s="5"/>
      <c r="JZM85" s="5"/>
      <c r="JZN85" s="5"/>
      <c r="JZO85" s="5"/>
      <c r="JZP85" s="5"/>
      <c r="JZQ85" s="5"/>
      <c r="JZR85" s="5"/>
      <c r="JZS85" s="5"/>
      <c r="JZT85" s="5"/>
      <c r="JZU85" s="5"/>
      <c r="JZV85" s="5"/>
      <c r="JZW85" s="5"/>
      <c r="JZX85" s="5"/>
      <c r="JZY85" s="5"/>
      <c r="JZZ85" s="5"/>
      <c r="KAA85" s="5"/>
      <c r="KAB85" s="5"/>
      <c r="KAC85" s="5"/>
      <c r="KAD85" s="5"/>
      <c r="KAE85" s="5"/>
      <c r="KAF85" s="5"/>
      <c r="KAG85" s="5"/>
      <c r="KAH85" s="5"/>
      <c r="KAI85" s="5"/>
      <c r="KAJ85" s="5"/>
      <c r="KAK85" s="5"/>
      <c r="KAL85" s="5"/>
      <c r="KAM85" s="5"/>
      <c r="KAN85" s="5"/>
      <c r="KAO85" s="5"/>
      <c r="KAP85" s="5"/>
      <c r="KAQ85" s="5"/>
      <c r="KAR85" s="5"/>
      <c r="KAS85" s="5"/>
      <c r="KAT85" s="5"/>
      <c r="KAU85" s="5"/>
      <c r="KAV85" s="5"/>
      <c r="KAW85" s="5"/>
      <c r="KAX85" s="5"/>
      <c r="KAY85" s="5"/>
      <c r="KAZ85" s="5"/>
      <c r="KBA85" s="5"/>
      <c r="KBB85" s="5"/>
      <c r="KBC85" s="5"/>
      <c r="KBD85" s="5"/>
      <c r="KBE85" s="5"/>
      <c r="KBF85" s="5"/>
      <c r="KBG85" s="5"/>
      <c r="KBH85" s="5"/>
      <c r="KBI85" s="5"/>
      <c r="KBJ85" s="5"/>
      <c r="KBK85" s="5"/>
      <c r="KBL85" s="5"/>
      <c r="KBM85" s="5"/>
      <c r="KBN85" s="5"/>
      <c r="KBO85" s="5"/>
      <c r="KBP85" s="5"/>
      <c r="KBQ85" s="5"/>
      <c r="KBR85" s="5"/>
      <c r="KBS85" s="5"/>
      <c r="KBT85" s="5"/>
      <c r="KBU85" s="5"/>
      <c r="KBV85" s="5"/>
      <c r="KBW85" s="5"/>
      <c r="KBX85" s="5"/>
      <c r="KBY85" s="5"/>
      <c r="KBZ85" s="5"/>
      <c r="KCA85" s="5"/>
      <c r="KCB85" s="5"/>
      <c r="KCC85" s="5"/>
      <c r="KCD85" s="5"/>
      <c r="KCE85" s="5"/>
      <c r="KCF85" s="5"/>
      <c r="KCG85" s="5"/>
      <c r="KCH85" s="5"/>
      <c r="KCI85" s="5"/>
      <c r="KCJ85" s="5"/>
      <c r="KCK85" s="5"/>
      <c r="KCL85" s="5"/>
      <c r="KCM85" s="5"/>
      <c r="KCN85" s="5"/>
      <c r="KCO85" s="5"/>
      <c r="KCP85" s="5"/>
      <c r="KCQ85" s="5"/>
      <c r="KCR85" s="5"/>
      <c r="KCS85" s="5"/>
      <c r="KCT85" s="5"/>
      <c r="KCU85" s="5"/>
      <c r="KCV85" s="5"/>
      <c r="KCW85" s="5"/>
      <c r="KCX85" s="5"/>
      <c r="KCY85" s="5"/>
      <c r="KCZ85" s="5"/>
      <c r="KDA85" s="5"/>
      <c r="KDB85" s="5"/>
      <c r="KDC85" s="5"/>
      <c r="KDD85" s="5"/>
      <c r="KDE85" s="5"/>
      <c r="KDF85" s="5"/>
      <c r="KDG85" s="5"/>
      <c r="KDH85" s="5"/>
      <c r="KDI85" s="5"/>
      <c r="KDJ85" s="5"/>
      <c r="KDK85" s="5"/>
      <c r="KDL85" s="5"/>
      <c r="KDM85" s="5"/>
      <c r="KDN85" s="5"/>
      <c r="KDO85" s="5"/>
      <c r="KDP85" s="5"/>
      <c r="KDQ85" s="5"/>
      <c r="KDR85" s="5"/>
      <c r="KDS85" s="5"/>
      <c r="KDT85" s="5"/>
      <c r="KDU85" s="5"/>
      <c r="KDV85" s="5"/>
      <c r="KDW85" s="5"/>
      <c r="KDX85" s="5"/>
      <c r="KDY85" s="5"/>
      <c r="KDZ85" s="5"/>
      <c r="KEA85" s="5"/>
      <c r="KEB85" s="5"/>
      <c r="KEC85" s="5"/>
      <c r="KED85" s="5"/>
      <c r="KEE85" s="5"/>
      <c r="KEF85" s="5"/>
      <c r="KEG85" s="5"/>
      <c r="KEH85" s="5"/>
      <c r="KEI85" s="5"/>
      <c r="KEJ85" s="5"/>
      <c r="KEK85" s="5"/>
      <c r="KEL85" s="5"/>
      <c r="KEM85" s="5"/>
      <c r="KEN85" s="5"/>
      <c r="KEO85" s="5"/>
      <c r="KEP85" s="5"/>
      <c r="KEQ85" s="5"/>
      <c r="KER85" s="5"/>
      <c r="KES85" s="5"/>
      <c r="KET85" s="5"/>
      <c r="KEU85" s="5"/>
      <c r="KEV85" s="5"/>
      <c r="KEW85" s="5"/>
      <c r="KEX85" s="5"/>
      <c r="KEY85" s="5"/>
      <c r="KEZ85" s="5"/>
      <c r="KFA85" s="5"/>
      <c r="KFB85" s="5"/>
      <c r="KFC85" s="5"/>
      <c r="KFD85" s="5"/>
      <c r="KFE85" s="5"/>
      <c r="KFF85" s="5"/>
      <c r="KFG85" s="5"/>
      <c r="KFH85" s="5"/>
      <c r="KFI85" s="5"/>
      <c r="KFJ85" s="5"/>
      <c r="KFK85" s="5"/>
      <c r="KFL85" s="5"/>
      <c r="KFM85" s="5"/>
      <c r="KFN85" s="5"/>
      <c r="KFO85" s="5"/>
      <c r="KFP85" s="5"/>
      <c r="KFQ85" s="5"/>
      <c r="KFR85" s="5"/>
      <c r="KFS85" s="5"/>
      <c r="KFT85" s="5"/>
      <c r="KFU85" s="5"/>
      <c r="KFV85" s="5"/>
      <c r="KFW85" s="5"/>
      <c r="KFX85" s="5"/>
      <c r="KFY85" s="5"/>
      <c r="KFZ85" s="5"/>
      <c r="KGA85" s="5"/>
      <c r="KGB85" s="5"/>
      <c r="KGC85" s="5"/>
      <c r="KGD85" s="5"/>
      <c r="KGE85" s="5"/>
      <c r="KGF85" s="5"/>
      <c r="KGG85" s="5"/>
      <c r="KGH85" s="5"/>
      <c r="KGI85" s="5"/>
      <c r="KGJ85" s="5"/>
      <c r="KGK85" s="5"/>
      <c r="KGL85" s="5"/>
      <c r="KGM85" s="5"/>
      <c r="KGN85" s="5"/>
      <c r="KGO85" s="5"/>
      <c r="KGP85" s="5"/>
      <c r="KGQ85" s="5"/>
      <c r="KGR85" s="5"/>
      <c r="KGS85" s="5"/>
      <c r="KGT85" s="5"/>
      <c r="KGU85" s="5"/>
      <c r="KGV85" s="5"/>
      <c r="KGW85" s="5"/>
      <c r="KGX85" s="5"/>
      <c r="KGY85" s="5"/>
      <c r="KGZ85" s="5"/>
      <c r="KHA85" s="5"/>
      <c r="KHB85" s="5"/>
      <c r="KHC85" s="5"/>
      <c r="KHD85" s="5"/>
      <c r="KHE85" s="5"/>
      <c r="KHF85" s="5"/>
      <c r="KHG85" s="5"/>
      <c r="KHH85" s="5"/>
      <c r="KHI85" s="5"/>
      <c r="KHJ85" s="5"/>
      <c r="KHK85" s="5"/>
      <c r="KHL85" s="5"/>
      <c r="KHM85" s="5"/>
      <c r="KHN85" s="5"/>
      <c r="KHO85" s="5"/>
      <c r="KHP85" s="5"/>
      <c r="KHQ85" s="5"/>
      <c r="KHR85" s="5"/>
      <c r="KHS85" s="5"/>
      <c r="KHT85" s="5"/>
      <c r="KHU85" s="5"/>
      <c r="KHV85" s="5"/>
      <c r="KHW85" s="5"/>
      <c r="KHX85" s="5"/>
      <c r="KHY85" s="5"/>
      <c r="KHZ85" s="5"/>
      <c r="KIA85" s="5"/>
      <c r="KIB85" s="5"/>
      <c r="KIC85" s="5"/>
      <c r="KID85" s="5"/>
      <c r="KIE85" s="5"/>
      <c r="KIF85" s="5"/>
      <c r="KIG85" s="5"/>
      <c r="KIH85" s="5"/>
      <c r="KII85" s="5"/>
      <c r="KIJ85" s="5"/>
      <c r="KIK85" s="5"/>
      <c r="KIL85" s="5"/>
      <c r="KIM85" s="5"/>
      <c r="KIN85" s="5"/>
      <c r="KIO85" s="5"/>
      <c r="KIP85" s="5"/>
      <c r="KIQ85" s="5"/>
      <c r="KIR85" s="5"/>
      <c r="KIS85" s="5"/>
      <c r="KIT85" s="5"/>
      <c r="KIU85" s="5"/>
      <c r="KIV85" s="5"/>
      <c r="KIW85" s="5"/>
      <c r="KIX85" s="5"/>
      <c r="KIY85" s="5"/>
      <c r="KIZ85" s="5"/>
      <c r="KJA85" s="5"/>
      <c r="KJB85" s="5"/>
      <c r="KJC85" s="5"/>
      <c r="KJD85" s="5"/>
      <c r="KJE85" s="5"/>
      <c r="KJF85" s="5"/>
      <c r="KJG85" s="5"/>
      <c r="KJH85" s="5"/>
      <c r="KJI85" s="5"/>
      <c r="KJJ85" s="5"/>
      <c r="KJK85" s="5"/>
      <c r="KJL85" s="5"/>
      <c r="KJM85" s="5"/>
      <c r="KJN85" s="5"/>
      <c r="KJO85" s="5"/>
      <c r="KJP85" s="5"/>
      <c r="KJQ85" s="5"/>
      <c r="KJR85" s="5"/>
      <c r="KJS85" s="5"/>
      <c r="KJT85" s="5"/>
      <c r="KJU85" s="5"/>
      <c r="KJV85" s="5"/>
      <c r="KJW85" s="5"/>
      <c r="KJX85" s="5"/>
      <c r="KJY85" s="5"/>
      <c r="KJZ85" s="5"/>
      <c r="KKA85" s="5"/>
      <c r="KKB85" s="5"/>
      <c r="KKC85" s="5"/>
      <c r="KKD85" s="5"/>
      <c r="KKE85" s="5"/>
      <c r="KKF85" s="5"/>
      <c r="KKG85" s="5"/>
      <c r="KKH85" s="5"/>
      <c r="KKI85" s="5"/>
      <c r="KKJ85" s="5"/>
      <c r="KKK85" s="5"/>
      <c r="KKL85" s="5"/>
      <c r="KKM85" s="5"/>
      <c r="KKN85" s="5"/>
      <c r="KKO85" s="5"/>
      <c r="KKP85" s="5"/>
      <c r="KKQ85" s="5"/>
      <c r="KKR85" s="5"/>
      <c r="KKS85" s="5"/>
      <c r="KKT85" s="5"/>
      <c r="KKU85" s="5"/>
      <c r="KKV85" s="5"/>
      <c r="KKW85" s="5"/>
      <c r="KKX85" s="5"/>
      <c r="KKY85" s="5"/>
      <c r="KKZ85" s="5"/>
      <c r="KLA85" s="5"/>
      <c r="KLB85" s="5"/>
      <c r="KLC85" s="5"/>
      <c r="KLD85" s="5"/>
      <c r="KLE85" s="5"/>
      <c r="KLF85" s="5"/>
      <c r="KLG85" s="5"/>
      <c r="KLH85" s="5"/>
      <c r="KLI85" s="5"/>
      <c r="KLJ85" s="5"/>
      <c r="KLK85" s="5"/>
      <c r="KLL85" s="5"/>
      <c r="KLM85" s="5"/>
      <c r="KLN85" s="5"/>
      <c r="KLO85" s="5"/>
      <c r="KLP85" s="5"/>
      <c r="KLQ85" s="5"/>
      <c r="KLR85" s="5"/>
      <c r="KLS85" s="5"/>
      <c r="KLT85" s="5"/>
      <c r="KLU85" s="5"/>
      <c r="KLV85" s="5"/>
      <c r="KLW85" s="5"/>
      <c r="KLX85" s="5"/>
      <c r="KLY85" s="5"/>
      <c r="KLZ85" s="5"/>
      <c r="KMA85" s="5"/>
      <c r="KMB85" s="5"/>
      <c r="KMC85" s="5"/>
      <c r="KMD85" s="5"/>
      <c r="KME85" s="5"/>
      <c r="KMF85" s="5"/>
      <c r="KMG85" s="5"/>
      <c r="KMH85" s="5"/>
      <c r="KMI85" s="5"/>
      <c r="KMJ85" s="5"/>
      <c r="KMK85" s="5"/>
      <c r="KML85" s="5"/>
      <c r="KMM85" s="5"/>
      <c r="KMN85" s="5"/>
      <c r="KMO85" s="5"/>
      <c r="KMP85" s="5"/>
      <c r="KMQ85" s="5"/>
      <c r="KMR85" s="5"/>
      <c r="KMS85" s="5"/>
      <c r="KMT85" s="5"/>
      <c r="KMU85" s="5"/>
      <c r="KMV85" s="5"/>
      <c r="KMW85" s="5"/>
      <c r="KMX85" s="5"/>
      <c r="KMY85" s="5"/>
      <c r="KMZ85" s="5"/>
      <c r="KNA85" s="5"/>
      <c r="KNB85" s="5"/>
      <c r="KNC85" s="5"/>
      <c r="KND85" s="5"/>
      <c r="KNE85" s="5"/>
      <c r="KNF85" s="5"/>
      <c r="KNG85" s="5"/>
      <c r="KNH85" s="5"/>
      <c r="KNI85" s="5"/>
      <c r="KNJ85" s="5"/>
      <c r="KNK85" s="5"/>
      <c r="KNL85" s="5"/>
      <c r="KNM85" s="5"/>
      <c r="KNN85" s="5"/>
      <c r="KNO85" s="5"/>
      <c r="KNP85" s="5"/>
      <c r="KNQ85" s="5"/>
      <c r="KNR85" s="5"/>
      <c r="KNS85" s="5"/>
      <c r="KNT85" s="5"/>
      <c r="KNU85" s="5"/>
      <c r="KNV85" s="5"/>
      <c r="KNW85" s="5"/>
      <c r="KNX85" s="5"/>
      <c r="KNY85" s="5"/>
      <c r="KNZ85" s="5"/>
      <c r="KOA85" s="5"/>
      <c r="KOB85" s="5"/>
      <c r="KOC85" s="5"/>
      <c r="KOD85" s="5"/>
      <c r="KOE85" s="5"/>
      <c r="KOF85" s="5"/>
      <c r="KOG85" s="5"/>
      <c r="KOH85" s="5"/>
      <c r="KOI85" s="5"/>
      <c r="KOJ85" s="5"/>
      <c r="KOK85" s="5"/>
      <c r="KOL85" s="5"/>
      <c r="KOM85" s="5"/>
      <c r="KON85" s="5"/>
      <c r="KOO85" s="5"/>
      <c r="KOP85" s="5"/>
      <c r="KOQ85" s="5"/>
      <c r="KOR85" s="5"/>
      <c r="KOS85" s="5"/>
      <c r="KOT85" s="5"/>
      <c r="KOU85" s="5"/>
      <c r="KOV85" s="5"/>
      <c r="KOW85" s="5"/>
      <c r="KOX85" s="5"/>
      <c r="KOY85" s="5"/>
      <c r="KOZ85" s="5"/>
      <c r="KPA85" s="5"/>
      <c r="KPB85" s="5"/>
      <c r="KPC85" s="5"/>
      <c r="KPD85" s="5"/>
      <c r="KPE85" s="5"/>
      <c r="KPF85" s="5"/>
      <c r="KPG85" s="5"/>
      <c r="KPH85" s="5"/>
      <c r="KPI85" s="5"/>
      <c r="KPJ85" s="5"/>
      <c r="KPK85" s="5"/>
      <c r="KPL85" s="5"/>
      <c r="KPM85" s="5"/>
      <c r="KPN85" s="5"/>
      <c r="KPO85" s="5"/>
      <c r="KPP85" s="5"/>
      <c r="KPQ85" s="5"/>
      <c r="KPR85" s="5"/>
      <c r="KPS85" s="5"/>
      <c r="KPT85" s="5"/>
      <c r="KPU85" s="5"/>
      <c r="KPV85" s="5"/>
      <c r="KPW85" s="5"/>
      <c r="KPX85" s="5"/>
      <c r="KPY85" s="5"/>
      <c r="KPZ85" s="5"/>
      <c r="KQA85" s="5"/>
      <c r="KQB85" s="5"/>
      <c r="KQC85" s="5"/>
      <c r="KQD85" s="5"/>
      <c r="KQE85" s="5"/>
      <c r="KQF85" s="5"/>
      <c r="KQG85" s="5"/>
      <c r="KQH85" s="5"/>
      <c r="KQI85" s="5"/>
      <c r="KQJ85" s="5"/>
      <c r="KQK85" s="5"/>
      <c r="KQL85" s="5"/>
      <c r="KQM85" s="5"/>
      <c r="KQN85" s="5"/>
      <c r="KQO85" s="5"/>
      <c r="KQP85" s="5"/>
      <c r="KQQ85" s="5"/>
      <c r="KQR85" s="5"/>
      <c r="KQS85" s="5"/>
      <c r="KQT85" s="5"/>
      <c r="KQU85" s="5"/>
      <c r="KQV85" s="5"/>
      <c r="KQW85" s="5"/>
      <c r="KQX85" s="5"/>
      <c r="KQY85" s="5"/>
      <c r="KQZ85" s="5"/>
      <c r="KRA85" s="5"/>
      <c r="KRB85" s="5"/>
      <c r="KRC85" s="5"/>
      <c r="KRD85" s="5"/>
      <c r="KRE85" s="5"/>
      <c r="KRF85" s="5"/>
      <c r="KRG85" s="5"/>
      <c r="KRH85" s="5"/>
      <c r="KRI85" s="5"/>
      <c r="KRJ85" s="5"/>
      <c r="KRK85" s="5"/>
      <c r="KRL85" s="5"/>
      <c r="KRM85" s="5"/>
      <c r="KRN85" s="5"/>
      <c r="KRO85" s="5"/>
      <c r="KRP85" s="5"/>
      <c r="KRQ85" s="5"/>
      <c r="KRR85" s="5"/>
      <c r="KRS85" s="5"/>
      <c r="KRT85" s="5"/>
      <c r="KRU85" s="5"/>
      <c r="KRV85" s="5"/>
      <c r="KRW85" s="5"/>
      <c r="KRX85" s="5"/>
      <c r="KRY85" s="5"/>
      <c r="KRZ85" s="5"/>
      <c r="KSA85" s="5"/>
      <c r="KSB85" s="5"/>
      <c r="KSC85" s="5"/>
      <c r="KSD85" s="5"/>
      <c r="KSE85" s="5"/>
      <c r="KSF85" s="5"/>
      <c r="KSG85" s="5"/>
      <c r="KSH85" s="5"/>
      <c r="KSI85" s="5"/>
      <c r="KSJ85" s="5"/>
      <c r="KSK85" s="5"/>
      <c r="KSL85" s="5"/>
      <c r="KSM85" s="5"/>
      <c r="KSN85" s="5"/>
      <c r="KSO85" s="5"/>
      <c r="KSP85" s="5"/>
      <c r="KSQ85" s="5"/>
      <c r="KSR85" s="5"/>
      <c r="KSS85" s="5"/>
      <c r="KST85" s="5"/>
      <c r="KSU85" s="5"/>
      <c r="KSV85" s="5"/>
      <c r="KSW85" s="5"/>
      <c r="KSX85" s="5"/>
      <c r="KSY85" s="5"/>
      <c r="KSZ85" s="5"/>
      <c r="KTA85" s="5"/>
      <c r="KTB85" s="5"/>
      <c r="KTC85" s="5"/>
      <c r="KTD85" s="5"/>
      <c r="KTE85" s="5"/>
      <c r="KTF85" s="5"/>
      <c r="KTG85" s="5"/>
      <c r="KTH85" s="5"/>
      <c r="KTI85" s="5"/>
      <c r="KTJ85" s="5"/>
      <c r="KTK85" s="5"/>
      <c r="KTL85" s="5"/>
      <c r="KTM85" s="5"/>
      <c r="KTN85" s="5"/>
      <c r="KTO85" s="5"/>
      <c r="KTP85" s="5"/>
      <c r="KTQ85" s="5"/>
      <c r="KTR85" s="5"/>
      <c r="KTS85" s="5"/>
      <c r="KTT85" s="5"/>
      <c r="KTU85" s="5"/>
      <c r="KTV85" s="5"/>
      <c r="KTW85" s="5"/>
      <c r="KTX85" s="5"/>
      <c r="KTY85" s="5"/>
      <c r="KTZ85" s="5"/>
      <c r="KUA85" s="5"/>
      <c r="KUB85" s="5"/>
      <c r="KUC85" s="5"/>
      <c r="KUD85" s="5"/>
      <c r="KUE85" s="5"/>
      <c r="KUF85" s="5"/>
      <c r="KUG85" s="5"/>
      <c r="KUH85" s="5"/>
      <c r="KUI85" s="5"/>
      <c r="KUJ85" s="5"/>
      <c r="KUK85" s="5"/>
      <c r="KUL85" s="5"/>
      <c r="KUM85" s="5"/>
      <c r="KUN85" s="5"/>
      <c r="KUO85" s="5"/>
      <c r="KUP85" s="5"/>
      <c r="KUQ85" s="5"/>
      <c r="KUR85" s="5"/>
      <c r="KUS85" s="5"/>
      <c r="KUT85" s="5"/>
      <c r="KUU85" s="5"/>
      <c r="KUV85" s="5"/>
      <c r="KUW85" s="5"/>
      <c r="KUX85" s="5"/>
      <c r="KUY85" s="5"/>
      <c r="KUZ85" s="5"/>
      <c r="KVA85" s="5"/>
      <c r="KVB85" s="5"/>
      <c r="KVC85" s="5"/>
      <c r="KVD85" s="5"/>
      <c r="KVE85" s="5"/>
      <c r="KVF85" s="5"/>
      <c r="KVG85" s="5"/>
      <c r="KVH85" s="5"/>
      <c r="KVI85" s="5"/>
      <c r="KVJ85" s="5"/>
      <c r="KVK85" s="5"/>
      <c r="KVL85" s="5"/>
      <c r="KVM85" s="5"/>
      <c r="KVN85" s="5"/>
      <c r="KVO85" s="5"/>
      <c r="KVP85" s="5"/>
      <c r="KVQ85" s="5"/>
      <c r="KVR85" s="5"/>
      <c r="KVS85" s="5"/>
      <c r="KVT85" s="5"/>
      <c r="KVU85" s="5"/>
      <c r="KVV85" s="5"/>
      <c r="KVW85" s="5"/>
      <c r="KVX85" s="5"/>
      <c r="KVY85" s="5"/>
      <c r="KVZ85" s="5"/>
      <c r="KWA85" s="5"/>
      <c r="KWB85" s="5"/>
      <c r="KWC85" s="5"/>
      <c r="KWD85" s="5"/>
      <c r="KWE85" s="5"/>
      <c r="KWF85" s="5"/>
      <c r="KWG85" s="5"/>
      <c r="KWH85" s="5"/>
      <c r="KWI85" s="5"/>
      <c r="KWJ85" s="5"/>
      <c r="KWK85" s="5"/>
      <c r="KWL85" s="5"/>
      <c r="KWM85" s="5"/>
      <c r="KWN85" s="5"/>
      <c r="KWO85" s="5"/>
      <c r="KWP85" s="5"/>
      <c r="KWQ85" s="5"/>
      <c r="KWR85" s="5"/>
      <c r="KWS85" s="5"/>
      <c r="KWT85" s="5"/>
      <c r="KWU85" s="5"/>
      <c r="KWV85" s="5"/>
      <c r="KWW85" s="5"/>
      <c r="KWX85" s="5"/>
      <c r="KWY85" s="5"/>
      <c r="KWZ85" s="5"/>
      <c r="KXA85" s="5"/>
      <c r="KXB85" s="5"/>
      <c r="KXC85" s="5"/>
      <c r="KXD85" s="5"/>
      <c r="KXE85" s="5"/>
      <c r="KXF85" s="5"/>
      <c r="KXG85" s="5"/>
      <c r="KXH85" s="5"/>
      <c r="KXI85" s="5"/>
      <c r="KXJ85" s="5"/>
      <c r="KXK85" s="5"/>
      <c r="KXL85" s="5"/>
      <c r="KXM85" s="5"/>
      <c r="KXN85" s="5"/>
      <c r="KXO85" s="5"/>
      <c r="KXP85" s="5"/>
      <c r="KXQ85" s="5"/>
      <c r="KXR85" s="5"/>
      <c r="KXS85" s="5"/>
      <c r="KXT85" s="5"/>
      <c r="KXU85" s="5"/>
      <c r="KXV85" s="5"/>
      <c r="KXW85" s="5"/>
      <c r="KXX85" s="5"/>
      <c r="KXY85" s="5"/>
      <c r="KXZ85" s="5"/>
      <c r="KYA85" s="5"/>
      <c r="KYB85" s="5"/>
      <c r="KYC85" s="5"/>
      <c r="KYD85" s="5"/>
      <c r="KYE85" s="5"/>
      <c r="KYF85" s="5"/>
      <c r="KYG85" s="5"/>
      <c r="KYH85" s="5"/>
      <c r="KYI85" s="5"/>
      <c r="KYJ85" s="5"/>
      <c r="KYK85" s="5"/>
      <c r="KYL85" s="5"/>
      <c r="KYM85" s="5"/>
      <c r="KYN85" s="5"/>
      <c r="KYO85" s="5"/>
      <c r="KYP85" s="5"/>
      <c r="KYQ85" s="5"/>
      <c r="KYR85" s="5"/>
      <c r="KYS85" s="5"/>
      <c r="KYT85" s="5"/>
      <c r="KYU85" s="5"/>
      <c r="KYV85" s="5"/>
      <c r="KYW85" s="5"/>
      <c r="KYX85" s="5"/>
      <c r="KYY85" s="5"/>
      <c r="KYZ85" s="5"/>
      <c r="KZA85" s="5"/>
      <c r="KZB85" s="5"/>
      <c r="KZC85" s="5"/>
      <c r="KZD85" s="5"/>
      <c r="KZE85" s="5"/>
      <c r="KZF85" s="5"/>
      <c r="KZG85" s="5"/>
      <c r="KZH85" s="5"/>
      <c r="KZI85" s="5"/>
      <c r="KZJ85" s="5"/>
      <c r="KZK85" s="5"/>
      <c r="KZL85" s="5"/>
      <c r="KZM85" s="5"/>
      <c r="KZN85" s="5"/>
      <c r="KZO85" s="5"/>
      <c r="KZP85" s="5"/>
      <c r="KZQ85" s="5"/>
      <c r="KZR85" s="5"/>
      <c r="KZS85" s="5"/>
      <c r="KZT85" s="5"/>
      <c r="KZU85" s="5"/>
      <c r="KZV85" s="5"/>
      <c r="KZW85" s="5"/>
      <c r="KZX85" s="5"/>
      <c r="KZY85" s="5"/>
      <c r="KZZ85" s="5"/>
      <c r="LAA85" s="5"/>
      <c r="LAB85" s="5"/>
      <c r="LAC85" s="5"/>
      <c r="LAD85" s="5"/>
      <c r="LAE85" s="5"/>
      <c r="LAF85" s="5"/>
      <c r="LAG85" s="5"/>
      <c r="LAH85" s="5"/>
      <c r="LAI85" s="5"/>
      <c r="LAJ85" s="5"/>
      <c r="LAK85" s="5"/>
      <c r="LAL85" s="5"/>
      <c r="LAM85" s="5"/>
      <c r="LAN85" s="5"/>
      <c r="LAO85" s="5"/>
      <c r="LAP85" s="5"/>
      <c r="LAQ85" s="5"/>
      <c r="LAR85" s="5"/>
      <c r="LAS85" s="5"/>
      <c r="LAT85" s="5"/>
      <c r="LAU85" s="5"/>
      <c r="LAV85" s="5"/>
      <c r="LAW85" s="5"/>
      <c r="LAX85" s="5"/>
      <c r="LAY85" s="5"/>
      <c r="LAZ85" s="5"/>
      <c r="LBA85" s="5"/>
      <c r="LBB85" s="5"/>
      <c r="LBC85" s="5"/>
      <c r="LBD85" s="5"/>
      <c r="LBE85" s="5"/>
      <c r="LBF85" s="5"/>
      <c r="LBG85" s="5"/>
      <c r="LBH85" s="5"/>
      <c r="LBI85" s="5"/>
      <c r="LBJ85" s="5"/>
      <c r="LBK85" s="5"/>
      <c r="LBL85" s="5"/>
      <c r="LBM85" s="5"/>
      <c r="LBN85" s="5"/>
      <c r="LBO85" s="5"/>
      <c r="LBP85" s="5"/>
      <c r="LBQ85" s="5"/>
      <c r="LBR85" s="5"/>
      <c r="LBS85" s="5"/>
      <c r="LBT85" s="5"/>
      <c r="LBU85" s="5"/>
      <c r="LBV85" s="5"/>
      <c r="LBW85" s="5"/>
      <c r="LBX85" s="5"/>
      <c r="LBY85" s="5"/>
      <c r="LBZ85" s="5"/>
      <c r="LCA85" s="5"/>
      <c r="LCB85" s="5"/>
      <c r="LCC85" s="5"/>
      <c r="LCD85" s="5"/>
      <c r="LCE85" s="5"/>
      <c r="LCF85" s="5"/>
      <c r="LCG85" s="5"/>
      <c r="LCH85" s="5"/>
      <c r="LCI85" s="5"/>
      <c r="LCJ85" s="5"/>
      <c r="LCK85" s="5"/>
      <c r="LCL85" s="5"/>
      <c r="LCM85" s="5"/>
      <c r="LCN85" s="5"/>
      <c r="LCO85" s="5"/>
      <c r="LCP85" s="5"/>
      <c r="LCQ85" s="5"/>
      <c r="LCR85" s="5"/>
      <c r="LCS85" s="5"/>
      <c r="LCT85" s="5"/>
      <c r="LCU85" s="5"/>
      <c r="LCV85" s="5"/>
      <c r="LCW85" s="5"/>
      <c r="LCX85" s="5"/>
      <c r="LCY85" s="5"/>
      <c r="LCZ85" s="5"/>
      <c r="LDA85" s="5"/>
      <c r="LDB85" s="5"/>
      <c r="LDC85" s="5"/>
      <c r="LDD85" s="5"/>
      <c r="LDE85" s="5"/>
      <c r="LDF85" s="5"/>
      <c r="LDG85" s="5"/>
      <c r="LDH85" s="5"/>
      <c r="LDI85" s="5"/>
      <c r="LDJ85" s="5"/>
      <c r="LDK85" s="5"/>
      <c r="LDL85" s="5"/>
      <c r="LDM85" s="5"/>
      <c r="LDN85" s="5"/>
      <c r="LDO85" s="5"/>
      <c r="LDP85" s="5"/>
      <c r="LDQ85" s="5"/>
      <c r="LDR85" s="5"/>
      <c r="LDS85" s="5"/>
      <c r="LDT85" s="5"/>
      <c r="LDU85" s="5"/>
      <c r="LDV85" s="5"/>
      <c r="LDW85" s="5"/>
      <c r="LDX85" s="5"/>
      <c r="LDY85" s="5"/>
      <c r="LDZ85" s="5"/>
      <c r="LEA85" s="5"/>
      <c r="LEB85" s="5"/>
      <c r="LEC85" s="5"/>
      <c r="LED85" s="5"/>
      <c r="LEE85" s="5"/>
      <c r="LEF85" s="5"/>
      <c r="LEG85" s="5"/>
      <c r="LEH85" s="5"/>
      <c r="LEI85" s="5"/>
      <c r="LEJ85" s="5"/>
      <c r="LEK85" s="5"/>
      <c r="LEL85" s="5"/>
      <c r="LEM85" s="5"/>
      <c r="LEN85" s="5"/>
      <c r="LEO85" s="5"/>
      <c r="LEP85" s="5"/>
      <c r="LEQ85" s="5"/>
      <c r="LER85" s="5"/>
      <c r="LES85" s="5"/>
      <c r="LET85" s="5"/>
      <c r="LEU85" s="5"/>
      <c r="LEV85" s="5"/>
      <c r="LEW85" s="5"/>
      <c r="LEX85" s="5"/>
      <c r="LEY85" s="5"/>
      <c r="LEZ85" s="5"/>
      <c r="LFA85" s="5"/>
      <c r="LFB85" s="5"/>
      <c r="LFC85" s="5"/>
      <c r="LFD85" s="5"/>
      <c r="LFE85" s="5"/>
      <c r="LFF85" s="5"/>
      <c r="LFG85" s="5"/>
      <c r="LFH85" s="5"/>
      <c r="LFI85" s="5"/>
      <c r="LFJ85" s="5"/>
      <c r="LFK85" s="5"/>
      <c r="LFL85" s="5"/>
      <c r="LFM85" s="5"/>
      <c r="LFN85" s="5"/>
      <c r="LFO85" s="5"/>
      <c r="LFP85" s="5"/>
      <c r="LFQ85" s="5"/>
      <c r="LFR85" s="5"/>
      <c r="LFS85" s="5"/>
      <c r="LFT85" s="5"/>
      <c r="LFU85" s="5"/>
      <c r="LFV85" s="5"/>
      <c r="LFW85" s="5"/>
      <c r="LFX85" s="5"/>
      <c r="LFY85" s="5"/>
      <c r="LFZ85" s="5"/>
      <c r="LGA85" s="5"/>
      <c r="LGB85" s="5"/>
      <c r="LGC85" s="5"/>
      <c r="LGD85" s="5"/>
      <c r="LGE85" s="5"/>
      <c r="LGF85" s="5"/>
      <c r="LGG85" s="5"/>
      <c r="LGH85" s="5"/>
      <c r="LGI85" s="5"/>
      <c r="LGJ85" s="5"/>
      <c r="LGK85" s="5"/>
      <c r="LGL85" s="5"/>
      <c r="LGM85" s="5"/>
      <c r="LGN85" s="5"/>
      <c r="LGO85" s="5"/>
      <c r="LGP85" s="5"/>
      <c r="LGQ85" s="5"/>
      <c r="LGR85" s="5"/>
      <c r="LGS85" s="5"/>
      <c r="LGT85" s="5"/>
      <c r="LGU85" s="5"/>
      <c r="LGV85" s="5"/>
      <c r="LGW85" s="5"/>
      <c r="LGX85" s="5"/>
      <c r="LGY85" s="5"/>
      <c r="LGZ85" s="5"/>
      <c r="LHA85" s="5"/>
      <c r="LHB85" s="5"/>
      <c r="LHC85" s="5"/>
      <c r="LHD85" s="5"/>
      <c r="LHE85" s="5"/>
      <c r="LHF85" s="5"/>
      <c r="LHG85" s="5"/>
      <c r="LHH85" s="5"/>
      <c r="LHI85" s="5"/>
      <c r="LHJ85" s="5"/>
      <c r="LHK85" s="5"/>
      <c r="LHL85" s="5"/>
      <c r="LHM85" s="5"/>
      <c r="LHN85" s="5"/>
      <c r="LHO85" s="5"/>
      <c r="LHP85" s="5"/>
      <c r="LHQ85" s="5"/>
      <c r="LHR85" s="5"/>
      <c r="LHS85" s="5"/>
      <c r="LHT85" s="5"/>
      <c r="LHU85" s="5"/>
      <c r="LHV85" s="5"/>
      <c r="LHW85" s="5"/>
      <c r="LHX85" s="5"/>
      <c r="LHY85" s="5"/>
      <c r="LHZ85" s="5"/>
      <c r="LIA85" s="5"/>
      <c r="LIB85" s="5"/>
      <c r="LIC85" s="5"/>
      <c r="LID85" s="5"/>
      <c r="LIE85" s="5"/>
      <c r="LIF85" s="5"/>
      <c r="LIG85" s="5"/>
      <c r="LIH85" s="5"/>
      <c r="LII85" s="5"/>
      <c r="LIJ85" s="5"/>
      <c r="LIK85" s="5"/>
      <c r="LIL85" s="5"/>
      <c r="LIM85" s="5"/>
      <c r="LIN85" s="5"/>
      <c r="LIO85" s="5"/>
      <c r="LIP85" s="5"/>
      <c r="LIQ85" s="5"/>
      <c r="LIR85" s="5"/>
      <c r="LIS85" s="5"/>
      <c r="LIT85" s="5"/>
      <c r="LIU85" s="5"/>
      <c r="LIV85" s="5"/>
      <c r="LIW85" s="5"/>
      <c r="LIX85" s="5"/>
      <c r="LIY85" s="5"/>
      <c r="LIZ85" s="5"/>
      <c r="LJA85" s="5"/>
      <c r="LJB85" s="5"/>
      <c r="LJC85" s="5"/>
      <c r="LJD85" s="5"/>
      <c r="LJE85" s="5"/>
      <c r="LJF85" s="5"/>
      <c r="LJG85" s="5"/>
      <c r="LJH85" s="5"/>
      <c r="LJI85" s="5"/>
      <c r="LJJ85" s="5"/>
      <c r="LJK85" s="5"/>
      <c r="LJL85" s="5"/>
      <c r="LJM85" s="5"/>
      <c r="LJN85" s="5"/>
      <c r="LJO85" s="5"/>
      <c r="LJP85" s="5"/>
      <c r="LJQ85" s="5"/>
      <c r="LJR85" s="5"/>
      <c r="LJS85" s="5"/>
      <c r="LJT85" s="5"/>
      <c r="LJU85" s="5"/>
      <c r="LJV85" s="5"/>
      <c r="LJW85" s="5"/>
      <c r="LJX85" s="5"/>
      <c r="LJY85" s="5"/>
      <c r="LJZ85" s="5"/>
      <c r="LKA85" s="5"/>
      <c r="LKB85" s="5"/>
      <c r="LKC85" s="5"/>
      <c r="LKD85" s="5"/>
      <c r="LKE85" s="5"/>
      <c r="LKF85" s="5"/>
      <c r="LKG85" s="5"/>
      <c r="LKH85" s="5"/>
      <c r="LKI85" s="5"/>
      <c r="LKJ85" s="5"/>
      <c r="LKK85" s="5"/>
      <c r="LKL85" s="5"/>
      <c r="LKM85" s="5"/>
      <c r="LKN85" s="5"/>
      <c r="LKO85" s="5"/>
      <c r="LKP85" s="5"/>
      <c r="LKQ85" s="5"/>
      <c r="LKR85" s="5"/>
      <c r="LKS85" s="5"/>
      <c r="LKT85" s="5"/>
      <c r="LKU85" s="5"/>
      <c r="LKV85" s="5"/>
      <c r="LKW85" s="5"/>
      <c r="LKX85" s="5"/>
      <c r="LKY85" s="5"/>
      <c r="LKZ85" s="5"/>
      <c r="LLA85" s="5"/>
      <c r="LLB85" s="5"/>
      <c r="LLC85" s="5"/>
      <c r="LLD85" s="5"/>
      <c r="LLE85" s="5"/>
      <c r="LLF85" s="5"/>
      <c r="LLG85" s="5"/>
      <c r="LLH85" s="5"/>
      <c r="LLI85" s="5"/>
      <c r="LLJ85" s="5"/>
      <c r="LLK85" s="5"/>
      <c r="LLL85" s="5"/>
      <c r="LLM85" s="5"/>
      <c r="LLN85" s="5"/>
      <c r="LLO85" s="5"/>
      <c r="LLP85" s="5"/>
      <c r="LLQ85" s="5"/>
      <c r="LLR85" s="5"/>
      <c r="LLS85" s="5"/>
      <c r="LLT85" s="5"/>
      <c r="LLU85" s="5"/>
      <c r="LLV85" s="5"/>
      <c r="LLW85" s="5"/>
      <c r="LLX85" s="5"/>
      <c r="LLY85" s="5"/>
      <c r="LLZ85" s="5"/>
      <c r="LMA85" s="5"/>
      <c r="LMB85" s="5"/>
      <c r="LMC85" s="5"/>
      <c r="LMD85" s="5"/>
      <c r="LME85" s="5"/>
      <c r="LMF85" s="5"/>
      <c r="LMG85" s="5"/>
      <c r="LMH85" s="5"/>
      <c r="LMI85" s="5"/>
      <c r="LMJ85" s="5"/>
      <c r="LMK85" s="5"/>
      <c r="LML85" s="5"/>
      <c r="LMM85" s="5"/>
      <c r="LMN85" s="5"/>
      <c r="LMO85" s="5"/>
      <c r="LMP85" s="5"/>
      <c r="LMQ85" s="5"/>
      <c r="LMR85" s="5"/>
      <c r="LMS85" s="5"/>
      <c r="LMT85" s="5"/>
      <c r="LMU85" s="5"/>
      <c r="LMV85" s="5"/>
      <c r="LMW85" s="5"/>
      <c r="LMX85" s="5"/>
      <c r="LMY85" s="5"/>
      <c r="LMZ85" s="5"/>
      <c r="LNA85" s="5"/>
      <c r="LNB85" s="5"/>
      <c r="LNC85" s="5"/>
      <c r="LND85" s="5"/>
      <c r="LNE85" s="5"/>
      <c r="LNF85" s="5"/>
      <c r="LNG85" s="5"/>
      <c r="LNH85" s="5"/>
      <c r="LNI85" s="5"/>
      <c r="LNJ85" s="5"/>
      <c r="LNK85" s="5"/>
      <c r="LNL85" s="5"/>
      <c r="LNM85" s="5"/>
      <c r="LNN85" s="5"/>
      <c r="LNO85" s="5"/>
      <c r="LNP85" s="5"/>
      <c r="LNQ85" s="5"/>
      <c r="LNR85" s="5"/>
      <c r="LNS85" s="5"/>
      <c r="LNT85" s="5"/>
      <c r="LNU85" s="5"/>
      <c r="LNV85" s="5"/>
      <c r="LNW85" s="5"/>
      <c r="LNX85" s="5"/>
      <c r="LNY85" s="5"/>
      <c r="LNZ85" s="5"/>
      <c r="LOA85" s="5"/>
      <c r="LOB85" s="5"/>
      <c r="LOC85" s="5"/>
      <c r="LOD85" s="5"/>
      <c r="LOE85" s="5"/>
      <c r="LOF85" s="5"/>
      <c r="LOG85" s="5"/>
      <c r="LOH85" s="5"/>
      <c r="LOI85" s="5"/>
      <c r="LOJ85" s="5"/>
      <c r="LOK85" s="5"/>
      <c r="LOL85" s="5"/>
      <c r="LOM85" s="5"/>
      <c r="LON85" s="5"/>
      <c r="LOO85" s="5"/>
      <c r="LOP85" s="5"/>
      <c r="LOQ85" s="5"/>
      <c r="LOR85" s="5"/>
      <c r="LOS85" s="5"/>
      <c r="LOT85" s="5"/>
      <c r="LOU85" s="5"/>
      <c r="LOV85" s="5"/>
      <c r="LOW85" s="5"/>
      <c r="LOX85" s="5"/>
      <c r="LOY85" s="5"/>
      <c r="LOZ85" s="5"/>
      <c r="LPA85" s="5"/>
      <c r="LPB85" s="5"/>
      <c r="LPC85" s="5"/>
      <c r="LPD85" s="5"/>
      <c r="LPE85" s="5"/>
      <c r="LPF85" s="5"/>
      <c r="LPG85" s="5"/>
      <c r="LPH85" s="5"/>
      <c r="LPI85" s="5"/>
      <c r="LPJ85" s="5"/>
      <c r="LPK85" s="5"/>
      <c r="LPL85" s="5"/>
      <c r="LPM85" s="5"/>
      <c r="LPN85" s="5"/>
      <c r="LPO85" s="5"/>
      <c r="LPP85" s="5"/>
      <c r="LPQ85" s="5"/>
      <c r="LPR85" s="5"/>
      <c r="LPS85" s="5"/>
      <c r="LPT85" s="5"/>
      <c r="LPU85" s="5"/>
      <c r="LPV85" s="5"/>
      <c r="LPW85" s="5"/>
      <c r="LPX85" s="5"/>
      <c r="LPY85" s="5"/>
      <c r="LPZ85" s="5"/>
      <c r="LQA85" s="5"/>
      <c r="LQB85" s="5"/>
      <c r="LQC85" s="5"/>
      <c r="LQD85" s="5"/>
      <c r="LQE85" s="5"/>
      <c r="LQF85" s="5"/>
      <c r="LQG85" s="5"/>
      <c r="LQH85" s="5"/>
      <c r="LQI85" s="5"/>
      <c r="LQJ85" s="5"/>
      <c r="LQK85" s="5"/>
      <c r="LQL85" s="5"/>
      <c r="LQM85" s="5"/>
      <c r="LQN85" s="5"/>
      <c r="LQO85" s="5"/>
      <c r="LQP85" s="5"/>
      <c r="LQQ85" s="5"/>
      <c r="LQR85" s="5"/>
      <c r="LQS85" s="5"/>
      <c r="LQT85" s="5"/>
      <c r="LQU85" s="5"/>
      <c r="LQV85" s="5"/>
      <c r="LQW85" s="5"/>
      <c r="LQX85" s="5"/>
      <c r="LQY85" s="5"/>
      <c r="LQZ85" s="5"/>
      <c r="LRA85" s="5"/>
      <c r="LRB85" s="5"/>
      <c r="LRC85" s="5"/>
      <c r="LRD85" s="5"/>
      <c r="LRE85" s="5"/>
      <c r="LRF85" s="5"/>
      <c r="LRG85" s="5"/>
      <c r="LRH85" s="5"/>
      <c r="LRI85" s="5"/>
      <c r="LRJ85" s="5"/>
      <c r="LRK85" s="5"/>
      <c r="LRL85" s="5"/>
      <c r="LRM85" s="5"/>
      <c r="LRN85" s="5"/>
      <c r="LRO85" s="5"/>
      <c r="LRP85" s="5"/>
      <c r="LRQ85" s="5"/>
      <c r="LRR85" s="5"/>
      <c r="LRS85" s="5"/>
      <c r="LRT85" s="5"/>
      <c r="LRU85" s="5"/>
      <c r="LRV85" s="5"/>
      <c r="LRW85" s="5"/>
      <c r="LRX85" s="5"/>
      <c r="LRY85" s="5"/>
      <c r="LRZ85" s="5"/>
      <c r="LSA85" s="5"/>
      <c r="LSB85" s="5"/>
      <c r="LSC85" s="5"/>
      <c r="LSD85" s="5"/>
      <c r="LSE85" s="5"/>
      <c r="LSF85" s="5"/>
      <c r="LSG85" s="5"/>
      <c r="LSH85" s="5"/>
      <c r="LSI85" s="5"/>
      <c r="LSJ85" s="5"/>
      <c r="LSK85" s="5"/>
      <c r="LSL85" s="5"/>
      <c r="LSM85" s="5"/>
      <c r="LSN85" s="5"/>
      <c r="LSO85" s="5"/>
      <c r="LSP85" s="5"/>
      <c r="LSQ85" s="5"/>
      <c r="LSR85" s="5"/>
      <c r="LSS85" s="5"/>
      <c r="LST85" s="5"/>
      <c r="LSU85" s="5"/>
      <c r="LSV85" s="5"/>
      <c r="LSW85" s="5"/>
      <c r="LSX85" s="5"/>
      <c r="LSY85" s="5"/>
      <c r="LSZ85" s="5"/>
      <c r="LTA85" s="5"/>
      <c r="LTB85" s="5"/>
      <c r="LTC85" s="5"/>
      <c r="LTD85" s="5"/>
      <c r="LTE85" s="5"/>
      <c r="LTF85" s="5"/>
      <c r="LTG85" s="5"/>
      <c r="LTH85" s="5"/>
      <c r="LTI85" s="5"/>
      <c r="LTJ85" s="5"/>
      <c r="LTK85" s="5"/>
      <c r="LTL85" s="5"/>
      <c r="LTM85" s="5"/>
      <c r="LTN85" s="5"/>
      <c r="LTO85" s="5"/>
      <c r="LTP85" s="5"/>
      <c r="LTQ85" s="5"/>
      <c r="LTR85" s="5"/>
      <c r="LTS85" s="5"/>
      <c r="LTT85" s="5"/>
      <c r="LTU85" s="5"/>
      <c r="LTV85" s="5"/>
      <c r="LTW85" s="5"/>
      <c r="LTX85" s="5"/>
      <c r="LTY85" s="5"/>
      <c r="LTZ85" s="5"/>
      <c r="LUA85" s="5"/>
      <c r="LUB85" s="5"/>
      <c r="LUC85" s="5"/>
      <c r="LUD85" s="5"/>
      <c r="LUE85" s="5"/>
      <c r="LUF85" s="5"/>
      <c r="LUG85" s="5"/>
      <c r="LUH85" s="5"/>
      <c r="LUI85" s="5"/>
      <c r="LUJ85" s="5"/>
      <c r="LUK85" s="5"/>
      <c r="LUL85" s="5"/>
      <c r="LUM85" s="5"/>
      <c r="LUN85" s="5"/>
      <c r="LUO85" s="5"/>
      <c r="LUP85" s="5"/>
      <c r="LUQ85" s="5"/>
      <c r="LUR85" s="5"/>
      <c r="LUS85" s="5"/>
      <c r="LUT85" s="5"/>
      <c r="LUU85" s="5"/>
      <c r="LUV85" s="5"/>
      <c r="LUW85" s="5"/>
      <c r="LUX85" s="5"/>
      <c r="LUY85" s="5"/>
      <c r="LUZ85" s="5"/>
      <c r="LVA85" s="5"/>
      <c r="LVB85" s="5"/>
      <c r="LVC85" s="5"/>
      <c r="LVD85" s="5"/>
      <c r="LVE85" s="5"/>
      <c r="LVF85" s="5"/>
      <c r="LVG85" s="5"/>
      <c r="LVH85" s="5"/>
      <c r="LVI85" s="5"/>
      <c r="LVJ85" s="5"/>
      <c r="LVK85" s="5"/>
      <c r="LVL85" s="5"/>
      <c r="LVM85" s="5"/>
      <c r="LVN85" s="5"/>
      <c r="LVO85" s="5"/>
      <c r="LVP85" s="5"/>
      <c r="LVQ85" s="5"/>
      <c r="LVR85" s="5"/>
      <c r="LVS85" s="5"/>
      <c r="LVT85" s="5"/>
      <c r="LVU85" s="5"/>
      <c r="LVV85" s="5"/>
      <c r="LVW85" s="5"/>
      <c r="LVX85" s="5"/>
      <c r="LVY85" s="5"/>
      <c r="LVZ85" s="5"/>
      <c r="LWA85" s="5"/>
      <c r="LWB85" s="5"/>
      <c r="LWC85" s="5"/>
      <c r="LWD85" s="5"/>
      <c r="LWE85" s="5"/>
      <c r="LWF85" s="5"/>
      <c r="LWG85" s="5"/>
      <c r="LWH85" s="5"/>
      <c r="LWI85" s="5"/>
      <c r="LWJ85" s="5"/>
      <c r="LWK85" s="5"/>
      <c r="LWL85" s="5"/>
      <c r="LWM85" s="5"/>
      <c r="LWN85" s="5"/>
      <c r="LWO85" s="5"/>
      <c r="LWP85" s="5"/>
      <c r="LWQ85" s="5"/>
      <c r="LWR85" s="5"/>
      <c r="LWS85" s="5"/>
      <c r="LWT85" s="5"/>
      <c r="LWU85" s="5"/>
      <c r="LWV85" s="5"/>
      <c r="LWW85" s="5"/>
      <c r="LWX85" s="5"/>
      <c r="LWY85" s="5"/>
      <c r="LWZ85" s="5"/>
      <c r="LXA85" s="5"/>
      <c r="LXB85" s="5"/>
      <c r="LXC85" s="5"/>
      <c r="LXD85" s="5"/>
      <c r="LXE85" s="5"/>
      <c r="LXF85" s="5"/>
      <c r="LXG85" s="5"/>
      <c r="LXH85" s="5"/>
      <c r="LXI85" s="5"/>
      <c r="LXJ85" s="5"/>
      <c r="LXK85" s="5"/>
      <c r="LXL85" s="5"/>
      <c r="LXM85" s="5"/>
      <c r="LXN85" s="5"/>
      <c r="LXO85" s="5"/>
      <c r="LXP85" s="5"/>
      <c r="LXQ85" s="5"/>
      <c r="LXR85" s="5"/>
      <c r="LXS85" s="5"/>
      <c r="LXT85" s="5"/>
      <c r="LXU85" s="5"/>
      <c r="LXV85" s="5"/>
      <c r="LXW85" s="5"/>
      <c r="LXX85" s="5"/>
      <c r="LXY85" s="5"/>
      <c r="LXZ85" s="5"/>
      <c r="LYA85" s="5"/>
      <c r="LYB85" s="5"/>
      <c r="LYC85" s="5"/>
      <c r="LYD85" s="5"/>
      <c r="LYE85" s="5"/>
      <c r="LYF85" s="5"/>
      <c r="LYG85" s="5"/>
      <c r="LYH85" s="5"/>
      <c r="LYI85" s="5"/>
      <c r="LYJ85" s="5"/>
      <c r="LYK85" s="5"/>
      <c r="LYL85" s="5"/>
      <c r="LYM85" s="5"/>
      <c r="LYN85" s="5"/>
      <c r="LYO85" s="5"/>
      <c r="LYP85" s="5"/>
      <c r="LYQ85" s="5"/>
      <c r="LYR85" s="5"/>
      <c r="LYS85" s="5"/>
      <c r="LYT85" s="5"/>
      <c r="LYU85" s="5"/>
      <c r="LYV85" s="5"/>
      <c r="LYW85" s="5"/>
      <c r="LYX85" s="5"/>
      <c r="LYY85" s="5"/>
      <c r="LYZ85" s="5"/>
      <c r="LZA85" s="5"/>
      <c r="LZB85" s="5"/>
      <c r="LZC85" s="5"/>
      <c r="LZD85" s="5"/>
      <c r="LZE85" s="5"/>
      <c r="LZF85" s="5"/>
      <c r="LZG85" s="5"/>
      <c r="LZH85" s="5"/>
      <c r="LZI85" s="5"/>
      <c r="LZJ85" s="5"/>
      <c r="LZK85" s="5"/>
      <c r="LZL85" s="5"/>
      <c r="LZM85" s="5"/>
      <c r="LZN85" s="5"/>
      <c r="LZO85" s="5"/>
      <c r="LZP85" s="5"/>
      <c r="LZQ85" s="5"/>
      <c r="LZR85" s="5"/>
      <c r="LZS85" s="5"/>
      <c r="LZT85" s="5"/>
      <c r="LZU85" s="5"/>
      <c r="LZV85" s="5"/>
      <c r="LZW85" s="5"/>
      <c r="LZX85" s="5"/>
      <c r="LZY85" s="5"/>
      <c r="LZZ85" s="5"/>
      <c r="MAA85" s="5"/>
      <c r="MAB85" s="5"/>
      <c r="MAC85" s="5"/>
      <c r="MAD85" s="5"/>
      <c r="MAE85" s="5"/>
      <c r="MAF85" s="5"/>
      <c r="MAG85" s="5"/>
      <c r="MAH85" s="5"/>
      <c r="MAI85" s="5"/>
      <c r="MAJ85" s="5"/>
      <c r="MAK85" s="5"/>
      <c r="MAL85" s="5"/>
      <c r="MAM85" s="5"/>
      <c r="MAN85" s="5"/>
      <c r="MAO85" s="5"/>
      <c r="MAP85" s="5"/>
      <c r="MAQ85" s="5"/>
      <c r="MAR85" s="5"/>
      <c r="MAS85" s="5"/>
      <c r="MAT85" s="5"/>
      <c r="MAU85" s="5"/>
      <c r="MAV85" s="5"/>
      <c r="MAW85" s="5"/>
      <c r="MAX85" s="5"/>
      <c r="MAY85" s="5"/>
      <c r="MAZ85" s="5"/>
      <c r="MBA85" s="5"/>
      <c r="MBB85" s="5"/>
      <c r="MBC85" s="5"/>
      <c r="MBD85" s="5"/>
      <c r="MBE85" s="5"/>
      <c r="MBF85" s="5"/>
      <c r="MBG85" s="5"/>
      <c r="MBH85" s="5"/>
      <c r="MBI85" s="5"/>
      <c r="MBJ85" s="5"/>
      <c r="MBK85" s="5"/>
      <c r="MBL85" s="5"/>
      <c r="MBM85" s="5"/>
      <c r="MBN85" s="5"/>
      <c r="MBO85" s="5"/>
      <c r="MBP85" s="5"/>
      <c r="MBQ85" s="5"/>
      <c r="MBR85" s="5"/>
      <c r="MBS85" s="5"/>
      <c r="MBT85" s="5"/>
      <c r="MBU85" s="5"/>
      <c r="MBV85" s="5"/>
      <c r="MBW85" s="5"/>
      <c r="MBX85" s="5"/>
      <c r="MBY85" s="5"/>
      <c r="MBZ85" s="5"/>
      <c r="MCA85" s="5"/>
      <c r="MCB85" s="5"/>
      <c r="MCC85" s="5"/>
      <c r="MCD85" s="5"/>
      <c r="MCE85" s="5"/>
      <c r="MCF85" s="5"/>
      <c r="MCG85" s="5"/>
      <c r="MCH85" s="5"/>
      <c r="MCI85" s="5"/>
      <c r="MCJ85" s="5"/>
      <c r="MCK85" s="5"/>
      <c r="MCL85" s="5"/>
      <c r="MCM85" s="5"/>
      <c r="MCN85" s="5"/>
      <c r="MCO85" s="5"/>
      <c r="MCP85" s="5"/>
      <c r="MCQ85" s="5"/>
      <c r="MCR85" s="5"/>
      <c r="MCS85" s="5"/>
      <c r="MCT85" s="5"/>
      <c r="MCU85" s="5"/>
      <c r="MCV85" s="5"/>
      <c r="MCW85" s="5"/>
      <c r="MCX85" s="5"/>
      <c r="MCY85" s="5"/>
      <c r="MCZ85" s="5"/>
      <c r="MDA85" s="5"/>
      <c r="MDB85" s="5"/>
      <c r="MDC85" s="5"/>
      <c r="MDD85" s="5"/>
      <c r="MDE85" s="5"/>
      <c r="MDF85" s="5"/>
      <c r="MDG85" s="5"/>
      <c r="MDH85" s="5"/>
      <c r="MDI85" s="5"/>
      <c r="MDJ85" s="5"/>
      <c r="MDK85" s="5"/>
      <c r="MDL85" s="5"/>
      <c r="MDM85" s="5"/>
      <c r="MDN85" s="5"/>
      <c r="MDO85" s="5"/>
      <c r="MDP85" s="5"/>
      <c r="MDQ85" s="5"/>
      <c r="MDR85" s="5"/>
      <c r="MDS85" s="5"/>
      <c r="MDT85" s="5"/>
      <c r="MDU85" s="5"/>
      <c r="MDV85" s="5"/>
      <c r="MDW85" s="5"/>
      <c r="MDX85" s="5"/>
      <c r="MDY85" s="5"/>
      <c r="MDZ85" s="5"/>
      <c r="MEA85" s="5"/>
      <c r="MEB85" s="5"/>
      <c r="MEC85" s="5"/>
      <c r="MED85" s="5"/>
      <c r="MEE85" s="5"/>
      <c r="MEF85" s="5"/>
      <c r="MEG85" s="5"/>
      <c r="MEH85" s="5"/>
      <c r="MEI85" s="5"/>
      <c r="MEJ85" s="5"/>
      <c r="MEK85" s="5"/>
      <c r="MEL85" s="5"/>
      <c r="MEM85" s="5"/>
      <c r="MEN85" s="5"/>
      <c r="MEO85" s="5"/>
      <c r="MEP85" s="5"/>
      <c r="MEQ85" s="5"/>
      <c r="MER85" s="5"/>
      <c r="MES85" s="5"/>
      <c r="MET85" s="5"/>
      <c r="MEU85" s="5"/>
      <c r="MEV85" s="5"/>
      <c r="MEW85" s="5"/>
      <c r="MEX85" s="5"/>
      <c r="MEY85" s="5"/>
      <c r="MEZ85" s="5"/>
      <c r="MFA85" s="5"/>
      <c r="MFB85" s="5"/>
      <c r="MFC85" s="5"/>
      <c r="MFD85" s="5"/>
      <c r="MFE85" s="5"/>
      <c r="MFF85" s="5"/>
      <c r="MFG85" s="5"/>
      <c r="MFH85" s="5"/>
      <c r="MFI85" s="5"/>
      <c r="MFJ85" s="5"/>
      <c r="MFK85" s="5"/>
      <c r="MFL85" s="5"/>
      <c r="MFM85" s="5"/>
      <c r="MFN85" s="5"/>
      <c r="MFO85" s="5"/>
      <c r="MFP85" s="5"/>
      <c r="MFQ85" s="5"/>
      <c r="MFR85" s="5"/>
      <c r="MFS85" s="5"/>
      <c r="MFT85" s="5"/>
      <c r="MFU85" s="5"/>
      <c r="MFV85" s="5"/>
      <c r="MFW85" s="5"/>
      <c r="MFX85" s="5"/>
      <c r="MFY85" s="5"/>
      <c r="MFZ85" s="5"/>
      <c r="MGA85" s="5"/>
      <c r="MGB85" s="5"/>
      <c r="MGC85" s="5"/>
      <c r="MGD85" s="5"/>
      <c r="MGE85" s="5"/>
      <c r="MGF85" s="5"/>
      <c r="MGG85" s="5"/>
      <c r="MGH85" s="5"/>
      <c r="MGI85" s="5"/>
      <c r="MGJ85" s="5"/>
      <c r="MGK85" s="5"/>
      <c r="MGL85" s="5"/>
      <c r="MGM85" s="5"/>
      <c r="MGN85" s="5"/>
      <c r="MGO85" s="5"/>
      <c r="MGP85" s="5"/>
      <c r="MGQ85" s="5"/>
      <c r="MGR85" s="5"/>
      <c r="MGS85" s="5"/>
      <c r="MGT85" s="5"/>
      <c r="MGU85" s="5"/>
      <c r="MGV85" s="5"/>
      <c r="MGW85" s="5"/>
      <c r="MGX85" s="5"/>
      <c r="MGY85" s="5"/>
      <c r="MGZ85" s="5"/>
      <c r="MHA85" s="5"/>
      <c r="MHB85" s="5"/>
      <c r="MHC85" s="5"/>
      <c r="MHD85" s="5"/>
      <c r="MHE85" s="5"/>
      <c r="MHF85" s="5"/>
      <c r="MHG85" s="5"/>
      <c r="MHH85" s="5"/>
      <c r="MHI85" s="5"/>
      <c r="MHJ85" s="5"/>
      <c r="MHK85" s="5"/>
      <c r="MHL85" s="5"/>
      <c r="MHM85" s="5"/>
      <c r="MHN85" s="5"/>
      <c r="MHO85" s="5"/>
      <c r="MHP85" s="5"/>
      <c r="MHQ85" s="5"/>
      <c r="MHR85" s="5"/>
      <c r="MHS85" s="5"/>
      <c r="MHT85" s="5"/>
      <c r="MHU85" s="5"/>
      <c r="MHV85" s="5"/>
      <c r="MHW85" s="5"/>
      <c r="MHX85" s="5"/>
      <c r="MHY85" s="5"/>
      <c r="MHZ85" s="5"/>
      <c r="MIA85" s="5"/>
      <c r="MIB85" s="5"/>
      <c r="MIC85" s="5"/>
      <c r="MID85" s="5"/>
      <c r="MIE85" s="5"/>
      <c r="MIF85" s="5"/>
      <c r="MIG85" s="5"/>
      <c r="MIH85" s="5"/>
      <c r="MII85" s="5"/>
      <c r="MIJ85" s="5"/>
      <c r="MIK85" s="5"/>
      <c r="MIL85" s="5"/>
      <c r="MIM85" s="5"/>
      <c r="MIN85" s="5"/>
      <c r="MIO85" s="5"/>
      <c r="MIP85" s="5"/>
      <c r="MIQ85" s="5"/>
      <c r="MIR85" s="5"/>
      <c r="MIS85" s="5"/>
      <c r="MIT85" s="5"/>
      <c r="MIU85" s="5"/>
      <c r="MIV85" s="5"/>
      <c r="MIW85" s="5"/>
      <c r="MIX85" s="5"/>
      <c r="MIY85" s="5"/>
      <c r="MIZ85" s="5"/>
      <c r="MJA85" s="5"/>
      <c r="MJB85" s="5"/>
      <c r="MJC85" s="5"/>
      <c r="MJD85" s="5"/>
      <c r="MJE85" s="5"/>
      <c r="MJF85" s="5"/>
      <c r="MJG85" s="5"/>
      <c r="MJH85" s="5"/>
      <c r="MJI85" s="5"/>
      <c r="MJJ85" s="5"/>
      <c r="MJK85" s="5"/>
      <c r="MJL85" s="5"/>
      <c r="MJM85" s="5"/>
      <c r="MJN85" s="5"/>
      <c r="MJO85" s="5"/>
      <c r="MJP85" s="5"/>
      <c r="MJQ85" s="5"/>
      <c r="MJR85" s="5"/>
      <c r="MJS85" s="5"/>
      <c r="MJT85" s="5"/>
      <c r="MJU85" s="5"/>
      <c r="MJV85" s="5"/>
      <c r="MJW85" s="5"/>
      <c r="MJX85" s="5"/>
      <c r="MJY85" s="5"/>
      <c r="MJZ85" s="5"/>
      <c r="MKA85" s="5"/>
      <c r="MKB85" s="5"/>
      <c r="MKC85" s="5"/>
      <c r="MKD85" s="5"/>
      <c r="MKE85" s="5"/>
      <c r="MKF85" s="5"/>
      <c r="MKG85" s="5"/>
      <c r="MKH85" s="5"/>
      <c r="MKI85" s="5"/>
      <c r="MKJ85" s="5"/>
      <c r="MKK85" s="5"/>
      <c r="MKL85" s="5"/>
      <c r="MKM85" s="5"/>
      <c r="MKN85" s="5"/>
      <c r="MKO85" s="5"/>
      <c r="MKP85" s="5"/>
      <c r="MKQ85" s="5"/>
      <c r="MKR85" s="5"/>
      <c r="MKS85" s="5"/>
      <c r="MKT85" s="5"/>
      <c r="MKU85" s="5"/>
      <c r="MKV85" s="5"/>
      <c r="MKW85" s="5"/>
      <c r="MKX85" s="5"/>
      <c r="MKY85" s="5"/>
      <c r="MKZ85" s="5"/>
      <c r="MLA85" s="5"/>
      <c r="MLB85" s="5"/>
      <c r="MLC85" s="5"/>
      <c r="MLD85" s="5"/>
      <c r="MLE85" s="5"/>
      <c r="MLF85" s="5"/>
      <c r="MLG85" s="5"/>
      <c r="MLH85" s="5"/>
      <c r="MLI85" s="5"/>
      <c r="MLJ85" s="5"/>
      <c r="MLK85" s="5"/>
      <c r="MLL85" s="5"/>
      <c r="MLM85" s="5"/>
      <c r="MLN85" s="5"/>
      <c r="MLO85" s="5"/>
      <c r="MLP85" s="5"/>
      <c r="MLQ85" s="5"/>
      <c r="MLR85" s="5"/>
      <c r="MLS85" s="5"/>
      <c r="MLT85" s="5"/>
      <c r="MLU85" s="5"/>
      <c r="MLV85" s="5"/>
      <c r="MLW85" s="5"/>
      <c r="MLX85" s="5"/>
      <c r="MLY85" s="5"/>
      <c r="MLZ85" s="5"/>
      <c r="MMA85" s="5"/>
      <c r="MMB85" s="5"/>
      <c r="MMC85" s="5"/>
      <c r="MMD85" s="5"/>
      <c r="MME85" s="5"/>
      <c r="MMF85" s="5"/>
      <c r="MMG85" s="5"/>
      <c r="MMH85" s="5"/>
      <c r="MMI85" s="5"/>
      <c r="MMJ85" s="5"/>
      <c r="MMK85" s="5"/>
      <c r="MML85" s="5"/>
      <c r="MMM85" s="5"/>
      <c r="MMN85" s="5"/>
      <c r="MMO85" s="5"/>
      <c r="MMP85" s="5"/>
      <c r="MMQ85" s="5"/>
      <c r="MMR85" s="5"/>
      <c r="MMS85" s="5"/>
      <c r="MMT85" s="5"/>
      <c r="MMU85" s="5"/>
      <c r="MMV85" s="5"/>
      <c r="MMW85" s="5"/>
      <c r="MMX85" s="5"/>
      <c r="MMY85" s="5"/>
      <c r="MMZ85" s="5"/>
      <c r="MNA85" s="5"/>
      <c r="MNB85" s="5"/>
      <c r="MNC85" s="5"/>
      <c r="MND85" s="5"/>
      <c r="MNE85" s="5"/>
      <c r="MNF85" s="5"/>
      <c r="MNG85" s="5"/>
      <c r="MNH85" s="5"/>
      <c r="MNI85" s="5"/>
      <c r="MNJ85" s="5"/>
      <c r="MNK85" s="5"/>
      <c r="MNL85" s="5"/>
      <c r="MNM85" s="5"/>
      <c r="MNN85" s="5"/>
      <c r="MNO85" s="5"/>
      <c r="MNP85" s="5"/>
      <c r="MNQ85" s="5"/>
      <c r="MNR85" s="5"/>
      <c r="MNS85" s="5"/>
      <c r="MNT85" s="5"/>
      <c r="MNU85" s="5"/>
      <c r="MNV85" s="5"/>
      <c r="MNW85" s="5"/>
      <c r="MNX85" s="5"/>
      <c r="MNY85" s="5"/>
      <c r="MNZ85" s="5"/>
      <c r="MOA85" s="5"/>
      <c r="MOB85" s="5"/>
      <c r="MOC85" s="5"/>
      <c r="MOD85" s="5"/>
      <c r="MOE85" s="5"/>
      <c r="MOF85" s="5"/>
      <c r="MOG85" s="5"/>
      <c r="MOH85" s="5"/>
      <c r="MOI85" s="5"/>
      <c r="MOJ85" s="5"/>
      <c r="MOK85" s="5"/>
      <c r="MOL85" s="5"/>
      <c r="MOM85" s="5"/>
      <c r="MON85" s="5"/>
      <c r="MOO85" s="5"/>
      <c r="MOP85" s="5"/>
      <c r="MOQ85" s="5"/>
      <c r="MOR85" s="5"/>
      <c r="MOS85" s="5"/>
      <c r="MOT85" s="5"/>
      <c r="MOU85" s="5"/>
      <c r="MOV85" s="5"/>
      <c r="MOW85" s="5"/>
      <c r="MOX85" s="5"/>
      <c r="MOY85" s="5"/>
      <c r="MOZ85" s="5"/>
      <c r="MPA85" s="5"/>
      <c r="MPB85" s="5"/>
      <c r="MPC85" s="5"/>
      <c r="MPD85" s="5"/>
      <c r="MPE85" s="5"/>
      <c r="MPF85" s="5"/>
      <c r="MPG85" s="5"/>
      <c r="MPH85" s="5"/>
      <c r="MPI85" s="5"/>
      <c r="MPJ85" s="5"/>
      <c r="MPK85" s="5"/>
      <c r="MPL85" s="5"/>
      <c r="MPM85" s="5"/>
      <c r="MPN85" s="5"/>
      <c r="MPO85" s="5"/>
      <c r="MPP85" s="5"/>
      <c r="MPQ85" s="5"/>
      <c r="MPR85" s="5"/>
      <c r="MPS85" s="5"/>
      <c r="MPT85" s="5"/>
      <c r="MPU85" s="5"/>
      <c r="MPV85" s="5"/>
      <c r="MPW85" s="5"/>
      <c r="MPX85" s="5"/>
      <c r="MPY85" s="5"/>
      <c r="MPZ85" s="5"/>
      <c r="MQA85" s="5"/>
      <c r="MQB85" s="5"/>
      <c r="MQC85" s="5"/>
      <c r="MQD85" s="5"/>
      <c r="MQE85" s="5"/>
      <c r="MQF85" s="5"/>
      <c r="MQG85" s="5"/>
      <c r="MQH85" s="5"/>
      <c r="MQI85" s="5"/>
      <c r="MQJ85" s="5"/>
      <c r="MQK85" s="5"/>
      <c r="MQL85" s="5"/>
      <c r="MQM85" s="5"/>
      <c r="MQN85" s="5"/>
      <c r="MQO85" s="5"/>
      <c r="MQP85" s="5"/>
      <c r="MQQ85" s="5"/>
      <c r="MQR85" s="5"/>
      <c r="MQS85" s="5"/>
      <c r="MQT85" s="5"/>
      <c r="MQU85" s="5"/>
      <c r="MQV85" s="5"/>
      <c r="MQW85" s="5"/>
      <c r="MQX85" s="5"/>
      <c r="MQY85" s="5"/>
      <c r="MQZ85" s="5"/>
      <c r="MRA85" s="5"/>
      <c r="MRB85" s="5"/>
      <c r="MRC85" s="5"/>
      <c r="MRD85" s="5"/>
      <c r="MRE85" s="5"/>
      <c r="MRF85" s="5"/>
      <c r="MRG85" s="5"/>
      <c r="MRH85" s="5"/>
      <c r="MRI85" s="5"/>
      <c r="MRJ85" s="5"/>
      <c r="MRK85" s="5"/>
      <c r="MRL85" s="5"/>
      <c r="MRM85" s="5"/>
      <c r="MRN85" s="5"/>
      <c r="MRO85" s="5"/>
      <c r="MRP85" s="5"/>
      <c r="MRQ85" s="5"/>
      <c r="MRR85" s="5"/>
      <c r="MRS85" s="5"/>
      <c r="MRT85" s="5"/>
      <c r="MRU85" s="5"/>
      <c r="MRV85" s="5"/>
      <c r="MRW85" s="5"/>
      <c r="MRX85" s="5"/>
      <c r="MRY85" s="5"/>
      <c r="MRZ85" s="5"/>
      <c r="MSA85" s="5"/>
      <c r="MSB85" s="5"/>
      <c r="MSC85" s="5"/>
      <c r="MSD85" s="5"/>
      <c r="MSE85" s="5"/>
      <c r="MSF85" s="5"/>
      <c r="MSG85" s="5"/>
      <c r="MSH85" s="5"/>
      <c r="MSI85" s="5"/>
      <c r="MSJ85" s="5"/>
      <c r="MSK85" s="5"/>
      <c r="MSL85" s="5"/>
      <c r="MSM85" s="5"/>
      <c r="MSN85" s="5"/>
      <c r="MSO85" s="5"/>
      <c r="MSP85" s="5"/>
      <c r="MSQ85" s="5"/>
      <c r="MSR85" s="5"/>
      <c r="MSS85" s="5"/>
      <c r="MST85" s="5"/>
      <c r="MSU85" s="5"/>
      <c r="MSV85" s="5"/>
      <c r="MSW85" s="5"/>
      <c r="MSX85" s="5"/>
      <c r="MSY85" s="5"/>
      <c r="MSZ85" s="5"/>
      <c r="MTA85" s="5"/>
      <c r="MTB85" s="5"/>
      <c r="MTC85" s="5"/>
      <c r="MTD85" s="5"/>
      <c r="MTE85" s="5"/>
      <c r="MTF85" s="5"/>
      <c r="MTG85" s="5"/>
      <c r="MTH85" s="5"/>
      <c r="MTI85" s="5"/>
      <c r="MTJ85" s="5"/>
      <c r="MTK85" s="5"/>
      <c r="MTL85" s="5"/>
      <c r="MTM85" s="5"/>
      <c r="MTN85" s="5"/>
      <c r="MTO85" s="5"/>
      <c r="MTP85" s="5"/>
      <c r="MTQ85" s="5"/>
      <c r="MTR85" s="5"/>
      <c r="MTS85" s="5"/>
      <c r="MTT85" s="5"/>
      <c r="MTU85" s="5"/>
      <c r="MTV85" s="5"/>
      <c r="MTW85" s="5"/>
      <c r="MTX85" s="5"/>
      <c r="MTY85" s="5"/>
      <c r="MTZ85" s="5"/>
      <c r="MUA85" s="5"/>
      <c r="MUB85" s="5"/>
      <c r="MUC85" s="5"/>
      <c r="MUD85" s="5"/>
      <c r="MUE85" s="5"/>
      <c r="MUF85" s="5"/>
      <c r="MUG85" s="5"/>
      <c r="MUH85" s="5"/>
      <c r="MUI85" s="5"/>
      <c r="MUJ85" s="5"/>
      <c r="MUK85" s="5"/>
      <c r="MUL85" s="5"/>
      <c r="MUM85" s="5"/>
      <c r="MUN85" s="5"/>
      <c r="MUO85" s="5"/>
      <c r="MUP85" s="5"/>
      <c r="MUQ85" s="5"/>
      <c r="MUR85" s="5"/>
      <c r="MUS85" s="5"/>
      <c r="MUT85" s="5"/>
      <c r="MUU85" s="5"/>
      <c r="MUV85" s="5"/>
      <c r="MUW85" s="5"/>
      <c r="MUX85" s="5"/>
      <c r="MUY85" s="5"/>
      <c r="MUZ85" s="5"/>
      <c r="MVA85" s="5"/>
      <c r="MVB85" s="5"/>
      <c r="MVC85" s="5"/>
      <c r="MVD85" s="5"/>
      <c r="MVE85" s="5"/>
      <c r="MVF85" s="5"/>
      <c r="MVG85" s="5"/>
      <c r="MVH85" s="5"/>
      <c r="MVI85" s="5"/>
      <c r="MVJ85" s="5"/>
      <c r="MVK85" s="5"/>
      <c r="MVL85" s="5"/>
      <c r="MVM85" s="5"/>
      <c r="MVN85" s="5"/>
      <c r="MVO85" s="5"/>
      <c r="MVP85" s="5"/>
      <c r="MVQ85" s="5"/>
      <c r="MVR85" s="5"/>
      <c r="MVS85" s="5"/>
      <c r="MVT85" s="5"/>
      <c r="MVU85" s="5"/>
      <c r="MVV85" s="5"/>
      <c r="MVW85" s="5"/>
      <c r="MVX85" s="5"/>
      <c r="MVY85" s="5"/>
      <c r="MVZ85" s="5"/>
      <c r="MWA85" s="5"/>
      <c r="MWB85" s="5"/>
      <c r="MWC85" s="5"/>
      <c r="MWD85" s="5"/>
      <c r="MWE85" s="5"/>
      <c r="MWF85" s="5"/>
      <c r="MWG85" s="5"/>
      <c r="MWH85" s="5"/>
      <c r="MWI85" s="5"/>
      <c r="MWJ85" s="5"/>
      <c r="MWK85" s="5"/>
      <c r="MWL85" s="5"/>
      <c r="MWM85" s="5"/>
      <c r="MWN85" s="5"/>
      <c r="MWO85" s="5"/>
      <c r="MWP85" s="5"/>
      <c r="MWQ85" s="5"/>
      <c r="MWR85" s="5"/>
      <c r="MWS85" s="5"/>
      <c r="MWT85" s="5"/>
      <c r="MWU85" s="5"/>
      <c r="MWV85" s="5"/>
      <c r="MWW85" s="5"/>
      <c r="MWX85" s="5"/>
      <c r="MWY85" s="5"/>
      <c r="MWZ85" s="5"/>
      <c r="MXA85" s="5"/>
      <c r="MXB85" s="5"/>
      <c r="MXC85" s="5"/>
      <c r="MXD85" s="5"/>
      <c r="MXE85" s="5"/>
      <c r="MXF85" s="5"/>
      <c r="MXG85" s="5"/>
      <c r="MXH85" s="5"/>
      <c r="MXI85" s="5"/>
      <c r="MXJ85" s="5"/>
      <c r="MXK85" s="5"/>
      <c r="MXL85" s="5"/>
      <c r="MXM85" s="5"/>
      <c r="MXN85" s="5"/>
      <c r="MXO85" s="5"/>
      <c r="MXP85" s="5"/>
      <c r="MXQ85" s="5"/>
      <c r="MXR85" s="5"/>
      <c r="MXS85" s="5"/>
      <c r="MXT85" s="5"/>
      <c r="MXU85" s="5"/>
      <c r="MXV85" s="5"/>
      <c r="MXW85" s="5"/>
      <c r="MXX85" s="5"/>
      <c r="MXY85" s="5"/>
      <c r="MXZ85" s="5"/>
      <c r="MYA85" s="5"/>
      <c r="MYB85" s="5"/>
      <c r="MYC85" s="5"/>
      <c r="MYD85" s="5"/>
      <c r="MYE85" s="5"/>
      <c r="MYF85" s="5"/>
      <c r="MYG85" s="5"/>
      <c r="MYH85" s="5"/>
      <c r="MYI85" s="5"/>
      <c r="MYJ85" s="5"/>
      <c r="MYK85" s="5"/>
      <c r="MYL85" s="5"/>
      <c r="MYM85" s="5"/>
      <c r="MYN85" s="5"/>
      <c r="MYO85" s="5"/>
      <c r="MYP85" s="5"/>
      <c r="MYQ85" s="5"/>
      <c r="MYR85" s="5"/>
      <c r="MYS85" s="5"/>
      <c r="MYT85" s="5"/>
      <c r="MYU85" s="5"/>
      <c r="MYV85" s="5"/>
      <c r="MYW85" s="5"/>
      <c r="MYX85" s="5"/>
      <c r="MYY85" s="5"/>
      <c r="MYZ85" s="5"/>
      <c r="MZA85" s="5"/>
      <c r="MZB85" s="5"/>
      <c r="MZC85" s="5"/>
      <c r="MZD85" s="5"/>
      <c r="MZE85" s="5"/>
      <c r="MZF85" s="5"/>
      <c r="MZG85" s="5"/>
      <c r="MZH85" s="5"/>
      <c r="MZI85" s="5"/>
      <c r="MZJ85" s="5"/>
      <c r="MZK85" s="5"/>
      <c r="MZL85" s="5"/>
      <c r="MZM85" s="5"/>
      <c r="MZN85" s="5"/>
      <c r="MZO85" s="5"/>
      <c r="MZP85" s="5"/>
      <c r="MZQ85" s="5"/>
      <c r="MZR85" s="5"/>
      <c r="MZS85" s="5"/>
      <c r="MZT85" s="5"/>
      <c r="MZU85" s="5"/>
      <c r="MZV85" s="5"/>
      <c r="MZW85" s="5"/>
      <c r="MZX85" s="5"/>
      <c r="MZY85" s="5"/>
      <c r="MZZ85" s="5"/>
      <c r="NAA85" s="5"/>
      <c r="NAB85" s="5"/>
      <c r="NAC85" s="5"/>
      <c r="NAD85" s="5"/>
      <c r="NAE85" s="5"/>
      <c r="NAF85" s="5"/>
      <c r="NAG85" s="5"/>
      <c r="NAH85" s="5"/>
      <c r="NAI85" s="5"/>
      <c r="NAJ85" s="5"/>
      <c r="NAK85" s="5"/>
      <c r="NAL85" s="5"/>
      <c r="NAM85" s="5"/>
      <c r="NAN85" s="5"/>
      <c r="NAO85" s="5"/>
      <c r="NAP85" s="5"/>
      <c r="NAQ85" s="5"/>
      <c r="NAR85" s="5"/>
      <c r="NAS85" s="5"/>
      <c r="NAT85" s="5"/>
      <c r="NAU85" s="5"/>
      <c r="NAV85" s="5"/>
      <c r="NAW85" s="5"/>
      <c r="NAX85" s="5"/>
      <c r="NAY85" s="5"/>
      <c r="NAZ85" s="5"/>
      <c r="NBA85" s="5"/>
      <c r="NBB85" s="5"/>
      <c r="NBC85" s="5"/>
      <c r="NBD85" s="5"/>
      <c r="NBE85" s="5"/>
      <c r="NBF85" s="5"/>
      <c r="NBG85" s="5"/>
      <c r="NBH85" s="5"/>
      <c r="NBI85" s="5"/>
      <c r="NBJ85" s="5"/>
      <c r="NBK85" s="5"/>
      <c r="NBL85" s="5"/>
      <c r="NBM85" s="5"/>
      <c r="NBN85" s="5"/>
      <c r="NBO85" s="5"/>
      <c r="NBP85" s="5"/>
      <c r="NBQ85" s="5"/>
      <c r="NBR85" s="5"/>
      <c r="NBS85" s="5"/>
      <c r="NBT85" s="5"/>
      <c r="NBU85" s="5"/>
      <c r="NBV85" s="5"/>
      <c r="NBW85" s="5"/>
      <c r="NBX85" s="5"/>
      <c r="NBY85" s="5"/>
      <c r="NBZ85" s="5"/>
      <c r="NCA85" s="5"/>
      <c r="NCB85" s="5"/>
      <c r="NCC85" s="5"/>
      <c r="NCD85" s="5"/>
      <c r="NCE85" s="5"/>
      <c r="NCF85" s="5"/>
      <c r="NCG85" s="5"/>
      <c r="NCH85" s="5"/>
      <c r="NCI85" s="5"/>
      <c r="NCJ85" s="5"/>
      <c r="NCK85" s="5"/>
      <c r="NCL85" s="5"/>
      <c r="NCM85" s="5"/>
      <c r="NCN85" s="5"/>
      <c r="NCO85" s="5"/>
      <c r="NCP85" s="5"/>
      <c r="NCQ85" s="5"/>
      <c r="NCR85" s="5"/>
      <c r="NCS85" s="5"/>
      <c r="NCT85" s="5"/>
      <c r="NCU85" s="5"/>
      <c r="NCV85" s="5"/>
      <c r="NCW85" s="5"/>
      <c r="NCX85" s="5"/>
      <c r="NCY85" s="5"/>
      <c r="NCZ85" s="5"/>
      <c r="NDA85" s="5"/>
      <c r="NDB85" s="5"/>
      <c r="NDC85" s="5"/>
      <c r="NDD85" s="5"/>
      <c r="NDE85" s="5"/>
      <c r="NDF85" s="5"/>
      <c r="NDG85" s="5"/>
      <c r="NDH85" s="5"/>
      <c r="NDI85" s="5"/>
      <c r="NDJ85" s="5"/>
      <c r="NDK85" s="5"/>
      <c r="NDL85" s="5"/>
      <c r="NDM85" s="5"/>
      <c r="NDN85" s="5"/>
      <c r="NDO85" s="5"/>
      <c r="NDP85" s="5"/>
      <c r="NDQ85" s="5"/>
      <c r="NDR85" s="5"/>
      <c r="NDS85" s="5"/>
      <c r="NDT85" s="5"/>
      <c r="NDU85" s="5"/>
      <c r="NDV85" s="5"/>
      <c r="NDW85" s="5"/>
      <c r="NDX85" s="5"/>
      <c r="NDY85" s="5"/>
      <c r="NDZ85" s="5"/>
      <c r="NEA85" s="5"/>
      <c r="NEB85" s="5"/>
      <c r="NEC85" s="5"/>
      <c r="NED85" s="5"/>
      <c r="NEE85" s="5"/>
      <c r="NEF85" s="5"/>
      <c r="NEG85" s="5"/>
      <c r="NEH85" s="5"/>
      <c r="NEI85" s="5"/>
      <c r="NEJ85" s="5"/>
      <c r="NEK85" s="5"/>
      <c r="NEL85" s="5"/>
      <c r="NEM85" s="5"/>
      <c r="NEN85" s="5"/>
      <c r="NEO85" s="5"/>
      <c r="NEP85" s="5"/>
      <c r="NEQ85" s="5"/>
      <c r="NER85" s="5"/>
      <c r="NES85" s="5"/>
      <c r="NET85" s="5"/>
      <c r="NEU85" s="5"/>
      <c r="NEV85" s="5"/>
      <c r="NEW85" s="5"/>
      <c r="NEX85" s="5"/>
      <c r="NEY85" s="5"/>
      <c r="NEZ85" s="5"/>
      <c r="NFA85" s="5"/>
      <c r="NFB85" s="5"/>
      <c r="NFC85" s="5"/>
      <c r="NFD85" s="5"/>
      <c r="NFE85" s="5"/>
      <c r="NFF85" s="5"/>
      <c r="NFG85" s="5"/>
      <c r="NFH85" s="5"/>
      <c r="NFI85" s="5"/>
      <c r="NFJ85" s="5"/>
      <c r="NFK85" s="5"/>
      <c r="NFL85" s="5"/>
      <c r="NFM85" s="5"/>
      <c r="NFN85" s="5"/>
      <c r="NFO85" s="5"/>
      <c r="NFP85" s="5"/>
      <c r="NFQ85" s="5"/>
      <c r="NFR85" s="5"/>
      <c r="NFS85" s="5"/>
      <c r="NFT85" s="5"/>
      <c r="NFU85" s="5"/>
      <c r="NFV85" s="5"/>
      <c r="NFW85" s="5"/>
      <c r="NFX85" s="5"/>
      <c r="NFY85" s="5"/>
      <c r="NFZ85" s="5"/>
      <c r="NGA85" s="5"/>
      <c r="NGB85" s="5"/>
      <c r="NGC85" s="5"/>
      <c r="NGD85" s="5"/>
      <c r="NGE85" s="5"/>
      <c r="NGF85" s="5"/>
      <c r="NGG85" s="5"/>
      <c r="NGH85" s="5"/>
      <c r="NGI85" s="5"/>
      <c r="NGJ85" s="5"/>
      <c r="NGK85" s="5"/>
      <c r="NGL85" s="5"/>
      <c r="NGM85" s="5"/>
      <c r="NGN85" s="5"/>
      <c r="NGO85" s="5"/>
      <c r="NGP85" s="5"/>
      <c r="NGQ85" s="5"/>
      <c r="NGR85" s="5"/>
      <c r="NGS85" s="5"/>
      <c r="NGT85" s="5"/>
      <c r="NGU85" s="5"/>
      <c r="NGV85" s="5"/>
      <c r="NGW85" s="5"/>
      <c r="NGX85" s="5"/>
      <c r="NGY85" s="5"/>
      <c r="NGZ85" s="5"/>
      <c r="NHA85" s="5"/>
      <c r="NHB85" s="5"/>
      <c r="NHC85" s="5"/>
      <c r="NHD85" s="5"/>
      <c r="NHE85" s="5"/>
      <c r="NHF85" s="5"/>
      <c r="NHG85" s="5"/>
      <c r="NHH85" s="5"/>
      <c r="NHI85" s="5"/>
      <c r="NHJ85" s="5"/>
      <c r="NHK85" s="5"/>
      <c r="NHL85" s="5"/>
      <c r="NHM85" s="5"/>
      <c r="NHN85" s="5"/>
      <c r="NHO85" s="5"/>
      <c r="NHP85" s="5"/>
      <c r="NHQ85" s="5"/>
      <c r="NHR85" s="5"/>
      <c r="NHS85" s="5"/>
      <c r="NHT85" s="5"/>
      <c r="NHU85" s="5"/>
      <c r="NHV85" s="5"/>
      <c r="NHW85" s="5"/>
      <c r="NHX85" s="5"/>
      <c r="NHY85" s="5"/>
      <c r="NHZ85" s="5"/>
      <c r="NIA85" s="5"/>
      <c r="NIB85" s="5"/>
      <c r="NIC85" s="5"/>
      <c r="NID85" s="5"/>
      <c r="NIE85" s="5"/>
      <c r="NIF85" s="5"/>
      <c r="NIG85" s="5"/>
      <c r="NIH85" s="5"/>
      <c r="NII85" s="5"/>
      <c r="NIJ85" s="5"/>
      <c r="NIK85" s="5"/>
      <c r="NIL85" s="5"/>
      <c r="NIM85" s="5"/>
      <c r="NIN85" s="5"/>
      <c r="NIO85" s="5"/>
      <c r="NIP85" s="5"/>
      <c r="NIQ85" s="5"/>
      <c r="NIR85" s="5"/>
      <c r="NIS85" s="5"/>
      <c r="NIT85" s="5"/>
      <c r="NIU85" s="5"/>
      <c r="NIV85" s="5"/>
      <c r="NIW85" s="5"/>
      <c r="NIX85" s="5"/>
      <c r="NIY85" s="5"/>
      <c r="NIZ85" s="5"/>
      <c r="NJA85" s="5"/>
      <c r="NJB85" s="5"/>
      <c r="NJC85" s="5"/>
      <c r="NJD85" s="5"/>
      <c r="NJE85" s="5"/>
      <c r="NJF85" s="5"/>
      <c r="NJG85" s="5"/>
      <c r="NJH85" s="5"/>
      <c r="NJI85" s="5"/>
      <c r="NJJ85" s="5"/>
      <c r="NJK85" s="5"/>
      <c r="NJL85" s="5"/>
      <c r="NJM85" s="5"/>
      <c r="NJN85" s="5"/>
      <c r="NJO85" s="5"/>
      <c r="NJP85" s="5"/>
      <c r="NJQ85" s="5"/>
      <c r="NJR85" s="5"/>
      <c r="NJS85" s="5"/>
      <c r="NJT85" s="5"/>
      <c r="NJU85" s="5"/>
      <c r="NJV85" s="5"/>
      <c r="NJW85" s="5"/>
      <c r="NJX85" s="5"/>
      <c r="NJY85" s="5"/>
      <c r="NJZ85" s="5"/>
      <c r="NKA85" s="5"/>
      <c r="NKB85" s="5"/>
      <c r="NKC85" s="5"/>
      <c r="NKD85" s="5"/>
      <c r="NKE85" s="5"/>
      <c r="NKF85" s="5"/>
      <c r="NKG85" s="5"/>
      <c r="NKH85" s="5"/>
      <c r="NKI85" s="5"/>
      <c r="NKJ85" s="5"/>
      <c r="NKK85" s="5"/>
      <c r="NKL85" s="5"/>
      <c r="NKM85" s="5"/>
      <c r="NKN85" s="5"/>
      <c r="NKO85" s="5"/>
      <c r="NKP85" s="5"/>
      <c r="NKQ85" s="5"/>
      <c r="NKR85" s="5"/>
      <c r="NKS85" s="5"/>
      <c r="NKT85" s="5"/>
      <c r="NKU85" s="5"/>
      <c r="NKV85" s="5"/>
      <c r="NKW85" s="5"/>
      <c r="NKX85" s="5"/>
      <c r="NKY85" s="5"/>
      <c r="NKZ85" s="5"/>
      <c r="NLA85" s="5"/>
      <c r="NLB85" s="5"/>
      <c r="NLC85" s="5"/>
      <c r="NLD85" s="5"/>
      <c r="NLE85" s="5"/>
      <c r="NLF85" s="5"/>
      <c r="NLG85" s="5"/>
      <c r="NLH85" s="5"/>
      <c r="NLI85" s="5"/>
      <c r="NLJ85" s="5"/>
      <c r="NLK85" s="5"/>
      <c r="NLL85" s="5"/>
      <c r="NLM85" s="5"/>
      <c r="NLN85" s="5"/>
      <c r="NLO85" s="5"/>
      <c r="NLP85" s="5"/>
      <c r="NLQ85" s="5"/>
      <c r="NLR85" s="5"/>
      <c r="NLS85" s="5"/>
      <c r="NLT85" s="5"/>
      <c r="NLU85" s="5"/>
      <c r="NLV85" s="5"/>
      <c r="NLW85" s="5"/>
      <c r="NLX85" s="5"/>
      <c r="NLY85" s="5"/>
      <c r="NLZ85" s="5"/>
      <c r="NMA85" s="5"/>
      <c r="NMB85" s="5"/>
      <c r="NMC85" s="5"/>
      <c r="NMD85" s="5"/>
      <c r="NME85" s="5"/>
      <c r="NMF85" s="5"/>
      <c r="NMG85" s="5"/>
      <c r="NMH85" s="5"/>
      <c r="NMI85" s="5"/>
      <c r="NMJ85" s="5"/>
      <c r="NMK85" s="5"/>
      <c r="NML85" s="5"/>
      <c r="NMM85" s="5"/>
      <c r="NMN85" s="5"/>
      <c r="NMO85" s="5"/>
      <c r="NMP85" s="5"/>
      <c r="NMQ85" s="5"/>
      <c r="NMR85" s="5"/>
      <c r="NMS85" s="5"/>
      <c r="NMT85" s="5"/>
      <c r="NMU85" s="5"/>
      <c r="NMV85" s="5"/>
      <c r="NMW85" s="5"/>
      <c r="NMX85" s="5"/>
      <c r="NMY85" s="5"/>
      <c r="NMZ85" s="5"/>
      <c r="NNA85" s="5"/>
      <c r="NNB85" s="5"/>
      <c r="NNC85" s="5"/>
      <c r="NND85" s="5"/>
      <c r="NNE85" s="5"/>
      <c r="NNF85" s="5"/>
      <c r="NNG85" s="5"/>
      <c r="NNH85" s="5"/>
      <c r="NNI85" s="5"/>
      <c r="NNJ85" s="5"/>
      <c r="NNK85" s="5"/>
      <c r="NNL85" s="5"/>
      <c r="NNM85" s="5"/>
      <c r="NNN85" s="5"/>
      <c r="NNO85" s="5"/>
      <c r="NNP85" s="5"/>
      <c r="NNQ85" s="5"/>
      <c r="NNR85" s="5"/>
      <c r="NNS85" s="5"/>
      <c r="NNT85" s="5"/>
      <c r="NNU85" s="5"/>
      <c r="NNV85" s="5"/>
      <c r="NNW85" s="5"/>
      <c r="NNX85" s="5"/>
      <c r="NNY85" s="5"/>
      <c r="NNZ85" s="5"/>
      <c r="NOA85" s="5"/>
      <c r="NOB85" s="5"/>
      <c r="NOC85" s="5"/>
      <c r="NOD85" s="5"/>
      <c r="NOE85" s="5"/>
      <c r="NOF85" s="5"/>
      <c r="NOG85" s="5"/>
      <c r="NOH85" s="5"/>
      <c r="NOI85" s="5"/>
      <c r="NOJ85" s="5"/>
      <c r="NOK85" s="5"/>
      <c r="NOL85" s="5"/>
      <c r="NOM85" s="5"/>
      <c r="NON85" s="5"/>
      <c r="NOO85" s="5"/>
      <c r="NOP85" s="5"/>
      <c r="NOQ85" s="5"/>
      <c r="NOR85" s="5"/>
      <c r="NOS85" s="5"/>
      <c r="NOT85" s="5"/>
      <c r="NOU85" s="5"/>
      <c r="NOV85" s="5"/>
      <c r="NOW85" s="5"/>
      <c r="NOX85" s="5"/>
      <c r="NOY85" s="5"/>
      <c r="NOZ85" s="5"/>
      <c r="NPA85" s="5"/>
      <c r="NPB85" s="5"/>
      <c r="NPC85" s="5"/>
      <c r="NPD85" s="5"/>
      <c r="NPE85" s="5"/>
      <c r="NPF85" s="5"/>
      <c r="NPG85" s="5"/>
      <c r="NPH85" s="5"/>
      <c r="NPI85" s="5"/>
      <c r="NPJ85" s="5"/>
      <c r="NPK85" s="5"/>
      <c r="NPL85" s="5"/>
      <c r="NPM85" s="5"/>
      <c r="NPN85" s="5"/>
      <c r="NPO85" s="5"/>
      <c r="NPP85" s="5"/>
      <c r="NPQ85" s="5"/>
      <c r="NPR85" s="5"/>
      <c r="NPS85" s="5"/>
      <c r="NPT85" s="5"/>
      <c r="NPU85" s="5"/>
      <c r="NPV85" s="5"/>
      <c r="NPW85" s="5"/>
      <c r="NPX85" s="5"/>
      <c r="NPY85" s="5"/>
      <c r="NPZ85" s="5"/>
      <c r="NQA85" s="5"/>
      <c r="NQB85" s="5"/>
      <c r="NQC85" s="5"/>
      <c r="NQD85" s="5"/>
      <c r="NQE85" s="5"/>
      <c r="NQF85" s="5"/>
      <c r="NQG85" s="5"/>
      <c r="NQH85" s="5"/>
      <c r="NQI85" s="5"/>
      <c r="NQJ85" s="5"/>
      <c r="NQK85" s="5"/>
      <c r="NQL85" s="5"/>
      <c r="NQM85" s="5"/>
      <c r="NQN85" s="5"/>
      <c r="NQO85" s="5"/>
      <c r="NQP85" s="5"/>
      <c r="NQQ85" s="5"/>
      <c r="NQR85" s="5"/>
      <c r="NQS85" s="5"/>
      <c r="NQT85" s="5"/>
      <c r="NQU85" s="5"/>
      <c r="NQV85" s="5"/>
      <c r="NQW85" s="5"/>
      <c r="NQX85" s="5"/>
      <c r="NQY85" s="5"/>
      <c r="NQZ85" s="5"/>
      <c r="NRA85" s="5"/>
      <c r="NRB85" s="5"/>
      <c r="NRC85" s="5"/>
      <c r="NRD85" s="5"/>
      <c r="NRE85" s="5"/>
      <c r="NRF85" s="5"/>
      <c r="NRG85" s="5"/>
      <c r="NRH85" s="5"/>
      <c r="NRI85" s="5"/>
      <c r="NRJ85" s="5"/>
      <c r="NRK85" s="5"/>
      <c r="NRL85" s="5"/>
      <c r="NRM85" s="5"/>
      <c r="NRN85" s="5"/>
      <c r="NRO85" s="5"/>
      <c r="NRP85" s="5"/>
      <c r="NRQ85" s="5"/>
      <c r="NRR85" s="5"/>
      <c r="NRS85" s="5"/>
      <c r="NRT85" s="5"/>
      <c r="NRU85" s="5"/>
      <c r="NRV85" s="5"/>
      <c r="NRW85" s="5"/>
      <c r="NRX85" s="5"/>
      <c r="NRY85" s="5"/>
      <c r="NRZ85" s="5"/>
      <c r="NSA85" s="5"/>
      <c r="NSB85" s="5"/>
      <c r="NSC85" s="5"/>
      <c r="NSD85" s="5"/>
      <c r="NSE85" s="5"/>
      <c r="NSF85" s="5"/>
      <c r="NSG85" s="5"/>
      <c r="NSH85" s="5"/>
      <c r="NSI85" s="5"/>
      <c r="NSJ85" s="5"/>
      <c r="NSK85" s="5"/>
      <c r="NSL85" s="5"/>
      <c r="NSM85" s="5"/>
      <c r="NSN85" s="5"/>
      <c r="NSO85" s="5"/>
      <c r="NSP85" s="5"/>
      <c r="NSQ85" s="5"/>
      <c r="NSR85" s="5"/>
      <c r="NSS85" s="5"/>
      <c r="NST85" s="5"/>
      <c r="NSU85" s="5"/>
      <c r="NSV85" s="5"/>
      <c r="NSW85" s="5"/>
      <c r="NSX85" s="5"/>
      <c r="NSY85" s="5"/>
      <c r="NSZ85" s="5"/>
      <c r="NTA85" s="5"/>
      <c r="NTB85" s="5"/>
      <c r="NTC85" s="5"/>
      <c r="NTD85" s="5"/>
      <c r="NTE85" s="5"/>
      <c r="NTF85" s="5"/>
      <c r="NTG85" s="5"/>
      <c r="NTH85" s="5"/>
      <c r="NTI85" s="5"/>
      <c r="NTJ85" s="5"/>
      <c r="NTK85" s="5"/>
      <c r="NTL85" s="5"/>
      <c r="NTM85" s="5"/>
      <c r="NTN85" s="5"/>
      <c r="NTO85" s="5"/>
      <c r="NTP85" s="5"/>
      <c r="NTQ85" s="5"/>
      <c r="NTR85" s="5"/>
      <c r="NTS85" s="5"/>
      <c r="NTT85" s="5"/>
      <c r="NTU85" s="5"/>
      <c r="NTV85" s="5"/>
      <c r="NTW85" s="5"/>
      <c r="NTX85" s="5"/>
      <c r="NTY85" s="5"/>
      <c r="NTZ85" s="5"/>
      <c r="NUA85" s="5"/>
      <c r="NUB85" s="5"/>
      <c r="NUC85" s="5"/>
      <c r="NUD85" s="5"/>
      <c r="NUE85" s="5"/>
      <c r="NUF85" s="5"/>
      <c r="NUG85" s="5"/>
      <c r="NUH85" s="5"/>
      <c r="NUI85" s="5"/>
      <c r="NUJ85" s="5"/>
      <c r="NUK85" s="5"/>
      <c r="NUL85" s="5"/>
      <c r="NUM85" s="5"/>
      <c r="NUN85" s="5"/>
      <c r="NUO85" s="5"/>
      <c r="NUP85" s="5"/>
      <c r="NUQ85" s="5"/>
      <c r="NUR85" s="5"/>
      <c r="NUS85" s="5"/>
      <c r="NUT85" s="5"/>
      <c r="NUU85" s="5"/>
      <c r="NUV85" s="5"/>
      <c r="NUW85" s="5"/>
      <c r="NUX85" s="5"/>
      <c r="NUY85" s="5"/>
      <c r="NUZ85" s="5"/>
      <c r="NVA85" s="5"/>
      <c r="NVB85" s="5"/>
      <c r="NVC85" s="5"/>
      <c r="NVD85" s="5"/>
      <c r="NVE85" s="5"/>
      <c r="NVF85" s="5"/>
      <c r="NVG85" s="5"/>
      <c r="NVH85" s="5"/>
      <c r="NVI85" s="5"/>
      <c r="NVJ85" s="5"/>
      <c r="NVK85" s="5"/>
      <c r="NVL85" s="5"/>
      <c r="NVM85" s="5"/>
      <c r="NVN85" s="5"/>
      <c r="NVO85" s="5"/>
      <c r="NVP85" s="5"/>
      <c r="NVQ85" s="5"/>
      <c r="NVR85" s="5"/>
      <c r="NVS85" s="5"/>
      <c r="NVT85" s="5"/>
      <c r="NVU85" s="5"/>
      <c r="NVV85" s="5"/>
      <c r="NVW85" s="5"/>
      <c r="NVX85" s="5"/>
      <c r="NVY85" s="5"/>
      <c r="NVZ85" s="5"/>
      <c r="NWA85" s="5"/>
      <c r="NWB85" s="5"/>
      <c r="NWC85" s="5"/>
      <c r="NWD85" s="5"/>
      <c r="NWE85" s="5"/>
      <c r="NWF85" s="5"/>
      <c r="NWG85" s="5"/>
      <c r="NWH85" s="5"/>
      <c r="NWI85" s="5"/>
      <c r="NWJ85" s="5"/>
      <c r="NWK85" s="5"/>
      <c r="NWL85" s="5"/>
      <c r="NWM85" s="5"/>
      <c r="NWN85" s="5"/>
      <c r="NWO85" s="5"/>
      <c r="NWP85" s="5"/>
      <c r="NWQ85" s="5"/>
      <c r="NWR85" s="5"/>
      <c r="NWS85" s="5"/>
      <c r="NWT85" s="5"/>
      <c r="NWU85" s="5"/>
      <c r="NWV85" s="5"/>
      <c r="NWW85" s="5"/>
      <c r="NWX85" s="5"/>
      <c r="NWY85" s="5"/>
      <c r="NWZ85" s="5"/>
      <c r="NXA85" s="5"/>
      <c r="NXB85" s="5"/>
      <c r="NXC85" s="5"/>
      <c r="NXD85" s="5"/>
      <c r="NXE85" s="5"/>
      <c r="NXF85" s="5"/>
      <c r="NXG85" s="5"/>
      <c r="NXH85" s="5"/>
      <c r="NXI85" s="5"/>
      <c r="NXJ85" s="5"/>
      <c r="NXK85" s="5"/>
      <c r="NXL85" s="5"/>
      <c r="NXM85" s="5"/>
      <c r="NXN85" s="5"/>
      <c r="NXO85" s="5"/>
      <c r="NXP85" s="5"/>
      <c r="NXQ85" s="5"/>
      <c r="NXR85" s="5"/>
      <c r="NXS85" s="5"/>
      <c r="NXT85" s="5"/>
      <c r="NXU85" s="5"/>
      <c r="NXV85" s="5"/>
      <c r="NXW85" s="5"/>
      <c r="NXX85" s="5"/>
      <c r="NXY85" s="5"/>
      <c r="NXZ85" s="5"/>
      <c r="NYA85" s="5"/>
      <c r="NYB85" s="5"/>
      <c r="NYC85" s="5"/>
      <c r="NYD85" s="5"/>
      <c r="NYE85" s="5"/>
      <c r="NYF85" s="5"/>
      <c r="NYG85" s="5"/>
      <c r="NYH85" s="5"/>
      <c r="NYI85" s="5"/>
      <c r="NYJ85" s="5"/>
      <c r="NYK85" s="5"/>
      <c r="NYL85" s="5"/>
      <c r="NYM85" s="5"/>
      <c r="NYN85" s="5"/>
      <c r="NYO85" s="5"/>
      <c r="NYP85" s="5"/>
      <c r="NYQ85" s="5"/>
      <c r="NYR85" s="5"/>
      <c r="NYS85" s="5"/>
      <c r="NYT85" s="5"/>
      <c r="NYU85" s="5"/>
      <c r="NYV85" s="5"/>
      <c r="NYW85" s="5"/>
      <c r="NYX85" s="5"/>
      <c r="NYY85" s="5"/>
      <c r="NYZ85" s="5"/>
      <c r="NZA85" s="5"/>
      <c r="NZB85" s="5"/>
      <c r="NZC85" s="5"/>
      <c r="NZD85" s="5"/>
      <c r="NZE85" s="5"/>
      <c r="NZF85" s="5"/>
      <c r="NZG85" s="5"/>
      <c r="NZH85" s="5"/>
      <c r="NZI85" s="5"/>
      <c r="NZJ85" s="5"/>
      <c r="NZK85" s="5"/>
      <c r="NZL85" s="5"/>
      <c r="NZM85" s="5"/>
      <c r="NZN85" s="5"/>
      <c r="NZO85" s="5"/>
      <c r="NZP85" s="5"/>
      <c r="NZQ85" s="5"/>
      <c r="NZR85" s="5"/>
      <c r="NZS85" s="5"/>
      <c r="NZT85" s="5"/>
      <c r="NZU85" s="5"/>
      <c r="NZV85" s="5"/>
      <c r="NZW85" s="5"/>
      <c r="NZX85" s="5"/>
      <c r="NZY85" s="5"/>
      <c r="NZZ85" s="5"/>
      <c r="OAA85" s="5"/>
      <c r="OAB85" s="5"/>
      <c r="OAC85" s="5"/>
      <c r="OAD85" s="5"/>
      <c r="OAE85" s="5"/>
      <c r="OAF85" s="5"/>
      <c r="OAG85" s="5"/>
      <c r="OAH85" s="5"/>
      <c r="OAI85" s="5"/>
      <c r="OAJ85" s="5"/>
      <c r="OAK85" s="5"/>
      <c r="OAL85" s="5"/>
      <c r="OAM85" s="5"/>
      <c r="OAN85" s="5"/>
      <c r="OAO85" s="5"/>
      <c r="OAP85" s="5"/>
      <c r="OAQ85" s="5"/>
      <c r="OAR85" s="5"/>
      <c r="OAS85" s="5"/>
      <c r="OAT85" s="5"/>
      <c r="OAU85" s="5"/>
      <c r="OAV85" s="5"/>
      <c r="OAW85" s="5"/>
      <c r="OAX85" s="5"/>
      <c r="OAY85" s="5"/>
      <c r="OAZ85" s="5"/>
      <c r="OBA85" s="5"/>
      <c r="OBB85" s="5"/>
      <c r="OBC85" s="5"/>
      <c r="OBD85" s="5"/>
      <c r="OBE85" s="5"/>
      <c r="OBF85" s="5"/>
      <c r="OBG85" s="5"/>
      <c r="OBH85" s="5"/>
      <c r="OBI85" s="5"/>
      <c r="OBJ85" s="5"/>
      <c r="OBK85" s="5"/>
      <c r="OBL85" s="5"/>
      <c r="OBM85" s="5"/>
      <c r="OBN85" s="5"/>
      <c r="OBO85" s="5"/>
      <c r="OBP85" s="5"/>
      <c r="OBQ85" s="5"/>
      <c r="OBR85" s="5"/>
      <c r="OBS85" s="5"/>
      <c r="OBT85" s="5"/>
      <c r="OBU85" s="5"/>
      <c r="OBV85" s="5"/>
      <c r="OBW85" s="5"/>
      <c r="OBX85" s="5"/>
      <c r="OBY85" s="5"/>
      <c r="OBZ85" s="5"/>
      <c r="OCA85" s="5"/>
      <c r="OCB85" s="5"/>
      <c r="OCC85" s="5"/>
      <c r="OCD85" s="5"/>
      <c r="OCE85" s="5"/>
      <c r="OCF85" s="5"/>
      <c r="OCG85" s="5"/>
      <c r="OCH85" s="5"/>
      <c r="OCI85" s="5"/>
      <c r="OCJ85" s="5"/>
      <c r="OCK85" s="5"/>
      <c r="OCL85" s="5"/>
      <c r="OCM85" s="5"/>
      <c r="OCN85" s="5"/>
      <c r="OCO85" s="5"/>
      <c r="OCP85" s="5"/>
      <c r="OCQ85" s="5"/>
      <c r="OCR85" s="5"/>
      <c r="OCS85" s="5"/>
      <c r="OCT85" s="5"/>
      <c r="OCU85" s="5"/>
      <c r="OCV85" s="5"/>
      <c r="OCW85" s="5"/>
      <c r="OCX85" s="5"/>
      <c r="OCY85" s="5"/>
      <c r="OCZ85" s="5"/>
      <c r="ODA85" s="5"/>
      <c r="ODB85" s="5"/>
      <c r="ODC85" s="5"/>
      <c r="ODD85" s="5"/>
      <c r="ODE85" s="5"/>
      <c r="ODF85" s="5"/>
      <c r="ODG85" s="5"/>
      <c r="ODH85" s="5"/>
      <c r="ODI85" s="5"/>
      <c r="ODJ85" s="5"/>
      <c r="ODK85" s="5"/>
      <c r="ODL85" s="5"/>
      <c r="ODM85" s="5"/>
      <c r="ODN85" s="5"/>
      <c r="ODO85" s="5"/>
      <c r="ODP85" s="5"/>
      <c r="ODQ85" s="5"/>
      <c r="ODR85" s="5"/>
      <c r="ODS85" s="5"/>
      <c r="ODT85" s="5"/>
      <c r="ODU85" s="5"/>
      <c r="ODV85" s="5"/>
      <c r="ODW85" s="5"/>
      <c r="ODX85" s="5"/>
      <c r="ODY85" s="5"/>
      <c r="ODZ85" s="5"/>
      <c r="OEA85" s="5"/>
      <c r="OEB85" s="5"/>
      <c r="OEC85" s="5"/>
      <c r="OED85" s="5"/>
      <c r="OEE85" s="5"/>
      <c r="OEF85" s="5"/>
      <c r="OEG85" s="5"/>
      <c r="OEH85" s="5"/>
      <c r="OEI85" s="5"/>
      <c r="OEJ85" s="5"/>
      <c r="OEK85" s="5"/>
      <c r="OEL85" s="5"/>
      <c r="OEM85" s="5"/>
      <c r="OEN85" s="5"/>
      <c r="OEO85" s="5"/>
      <c r="OEP85" s="5"/>
      <c r="OEQ85" s="5"/>
      <c r="OER85" s="5"/>
      <c r="OES85" s="5"/>
      <c r="OET85" s="5"/>
      <c r="OEU85" s="5"/>
      <c r="OEV85" s="5"/>
      <c r="OEW85" s="5"/>
      <c r="OEX85" s="5"/>
      <c r="OEY85" s="5"/>
      <c r="OEZ85" s="5"/>
      <c r="OFA85" s="5"/>
      <c r="OFB85" s="5"/>
      <c r="OFC85" s="5"/>
      <c r="OFD85" s="5"/>
      <c r="OFE85" s="5"/>
      <c r="OFF85" s="5"/>
      <c r="OFG85" s="5"/>
      <c r="OFH85" s="5"/>
      <c r="OFI85" s="5"/>
      <c r="OFJ85" s="5"/>
      <c r="OFK85" s="5"/>
      <c r="OFL85" s="5"/>
      <c r="OFM85" s="5"/>
      <c r="OFN85" s="5"/>
      <c r="OFO85" s="5"/>
      <c r="OFP85" s="5"/>
      <c r="OFQ85" s="5"/>
      <c r="OFR85" s="5"/>
      <c r="OFS85" s="5"/>
      <c r="OFT85" s="5"/>
      <c r="OFU85" s="5"/>
      <c r="OFV85" s="5"/>
      <c r="OFW85" s="5"/>
      <c r="OFX85" s="5"/>
      <c r="OFY85" s="5"/>
      <c r="OFZ85" s="5"/>
      <c r="OGA85" s="5"/>
      <c r="OGB85" s="5"/>
      <c r="OGC85" s="5"/>
      <c r="OGD85" s="5"/>
      <c r="OGE85" s="5"/>
      <c r="OGF85" s="5"/>
      <c r="OGG85" s="5"/>
      <c r="OGH85" s="5"/>
      <c r="OGI85" s="5"/>
      <c r="OGJ85" s="5"/>
      <c r="OGK85" s="5"/>
      <c r="OGL85" s="5"/>
      <c r="OGM85" s="5"/>
      <c r="OGN85" s="5"/>
      <c r="OGO85" s="5"/>
      <c r="OGP85" s="5"/>
      <c r="OGQ85" s="5"/>
      <c r="OGR85" s="5"/>
      <c r="OGS85" s="5"/>
      <c r="OGT85" s="5"/>
      <c r="OGU85" s="5"/>
      <c r="OGV85" s="5"/>
      <c r="OGW85" s="5"/>
      <c r="OGX85" s="5"/>
      <c r="OGY85" s="5"/>
      <c r="OGZ85" s="5"/>
      <c r="OHA85" s="5"/>
      <c r="OHB85" s="5"/>
      <c r="OHC85" s="5"/>
      <c r="OHD85" s="5"/>
      <c r="OHE85" s="5"/>
      <c r="OHF85" s="5"/>
      <c r="OHG85" s="5"/>
      <c r="OHH85" s="5"/>
      <c r="OHI85" s="5"/>
      <c r="OHJ85" s="5"/>
      <c r="OHK85" s="5"/>
      <c r="OHL85" s="5"/>
      <c r="OHM85" s="5"/>
      <c r="OHN85" s="5"/>
      <c r="OHO85" s="5"/>
      <c r="OHP85" s="5"/>
      <c r="OHQ85" s="5"/>
      <c r="OHR85" s="5"/>
      <c r="OHS85" s="5"/>
      <c r="OHT85" s="5"/>
      <c r="OHU85" s="5"/>
      <c r="OHV85" s="5"/>
      <c r="OHW85" s="5"/>
      <c r="OHX85" s="5"/>
      <c r="OHY85" s="5"/>
      <c r="OHZ85" s="5"/>
      <c r="OIA85" s="5"/>
      <c r="OIB85" s="5"/>
      <c r="OIC85" s="5"/>
      <c r="OID85" s="5"/>
      <c r="OIE85" s="5"/>
      <c r="OIF85" s="5"/>
      <c r="OIG85" s="5"/>
      <c r="OIH85" s="5"/>
      <c r="OII85" s="5"/>
      <c r="OIJ85" s="5"/>
      <c r="OIK85" s="5"/>
      <c r="OIL85" s="5"/>
      <c r="OIM85" s="5"/>
      <c r="OIN85" s="5"/>
      <c r="OIO85" s="5"/>
      <c r="OIP85" s="5"/>
      <c r="OIQ85" s="5"/>
      <c r="OIR85" s="5"/>
      <c r="OIS85" s="5"/>
      <c r="OIT85" s="5"/>
      <c r="OIU85" s="5"/>
      <c r="OIV85" s="5"/>
      <c r="OIW85" s="5"/>
      <c r="OIX85" s="5"/>
      <c r="OIY85" s="5"/>
      <c r="OIZ85" s="5"/>
      <c r="OJA85" s="5"/>
      <c r="OJB85" s="5"/>
      <c r="OJC85" s="5"/>
      <c r="OJD85" s="5"/>
      <c r="OJE85" s="5"/>
      <c r="OJF85" s="5"/>
      <c r="OJG85" s="5"/>
      <c r="OJH85" s="5"/>
      <c r="OJI85" s="5"/>
      <c r="OJJ85" s="5"/>
      <c r="OJK85" s="5"/>
      <c r="OJL85" s="5"/>
      <c r="OJM85" s="5"/>
      <c r="OJN85" s="5"/>
      <c r="OJO85" s="5"/>
      <c r="OJP85" s="5"/>
      <c r="OJQ85" s="5"/>
      <c r="OJR85" s="5"/>
      <c r="OJS85" s="5"/>
      <c r="OJT85" s="5"/>
      <c r="OJU85" s="5"/>
      <c r="OJV85" s="5"/>
      <c r="OJW85" s="5"/>
      <c r="OJX85" s="5"/>
      <c r="OJY85" s="5"/>
      <c r="OJZ85" s="5"/>
      <c r="OKA85" s="5"/>
      <c r="OKB85" s="5"/>
      <c r="OKC85" s="5"/>
      <c r="OKD85" s="5"/>
      <c r="OKE85" s="5"/>
      <c r="OKF85" s="5"/>
      <c r="OKG85" s="5"/>
      <c r="OKH85" s="5"/>
      <c r="OKI85" s="5"/>
      <c r="OKJ85" s="5"/>
      <c r="OKK85" s="5"/>
      <c r="OKL85" s="5"/>
      <c r="OKM85" s="5"/>
      <c r="OKN85" s="5"/>
      <c r="OKO85" s="5"/>
      <c r="OKP85" s="5"/>
      <c r="OKQ85" s="5"/>
      <c r="OKR85" s="5"/>
      <c r="OKS85" s="5"/>
      <c r="OKT85" s="5"/>
      <c r="OKU85" s="5"/>
      <c r="OKV85" s="5"/>
      <c r="OKW85" s="5"/>
      <c r="OKX85" s="5"/>
      <c r="OKY85" s="5"/>
      <c r="OKZ85" s="5"/>
      <c r="OLA85" s="5"/>
      <c r="OLB85" s="5"/>
      <c r="OLC85" s="5"/>
      <c r="OLD85" s="5"/>
      <c r="OLE85" s="5"/>
      <c r="OLF85" s="5"/>
      <c r="OLG85" s="5"/>
      <c r="OLH85" s="5"/>
      <c r="OLI85" s="5"/>
      <c r="OLJ85" s="5"/>
      <c r="OLK85" s="5"/>
      <c r="OLL85" s="5"/>
      <c r="OLM85" s="5"/>
      <c r="OLN85" s="5"/>
      <c r="OLO85" s="5"/>
      <c r="OLP85" s="5"/>
      <c r="OLQ85" s="5"/>
      <c r="OLR85" s="5"/>
      <c r="OLS85" s="5"/>
      <c r="OLT85" s="5"/>
      <c r="OLU85" s="5"/>
      <c r="OLV85" s="5"/>
      <c r="OLW85" s="5"/>
      <c r="OLX85" s="5"/>
      <c r="OLY85" s="5"/>
      <c r="OLZ85" s="5"/>
      <c r="OMA85" s="5"/>
      <c r="OMB85" s="5"/>
      <c r="OMC85" s="5"/>
      <c r="OMD85" s="5"/>
      <c r="OME85" s="5"/>
      <c r="OMF85" s="5"/>
      <c r="OMG85" s="5"/>
      <c r="OMH85" s="5"/>
      <c r="OMI85" s="5"/>
      <c r="OMJ85" s="5"/>
      <c r="OMK85" s="5"/>
      <c r="OML85" s="5"/>
      <c r="OMM85" s="5"/>
      <c r="OMN85" s="5"/>
      <c r="OMO85" s="5"/>
      <c r="OMP85" s="5"/>
      <c r="OMQ85" s="5"/>
      <c r="OMR85" s="5"/>
      <c r="OMS85" s="5"/>
      <c r="OMT85" s="5"/>
      <c r="OMU85" s="5"/>
      <c r="OMV85" s="5"/>
      <c r="OMW85" s="5"/>
      <c r="OMX85" s="5"/>
      <c r="OMY85" s="5"/>
      <c r="OMZ85" s="5"/>
      <c r="ONA85" s="5"/>
      <c r="ONB85" s="5"/>
      <c r="ONC85" s="5"/>
      <c r="OND85" s="5"/>
      <c r="ONE85" s="5"/>
      <c r="ONF85" s="5"/>
      <c r="ONG85" s="5"/>
      <c r="ONH85" s="5"/>
      <c r="ONI85" s="5"/>
      <c r="ONJ85" s="5"/>
      <c r="ONK85" s="5"/>
      <c r="ONL85" s="5"/>
      <c r="ONM85" s="5"/>
      <c r="ONN85" s="5"/>
      <c r="ONO85" s="5"/>
      <c r="ONP85" s="5"/>
      <c r="ONQ85" s="5"/>
      <c r="ONR85" s="5"/>
      <c r="ONS85" s="5"/>
      <c r="ONT85" s="5"/>
      <c r="ONU85" s="5"/>
      <c r="ONV85" s="5"/>
      <c r="ONW85" s="5"/>
      <c r="ONX85" s="5"/>
      <c r="ONY85" s="5"/>
      <c r="ONZ85" s="5"/>
      <c r="OOA85" s="5"/>
      <c r="OOB85" s="5"/>
      <c r="OOC85" s="5"/>
      <c r="OOD85" s="5"/>
      <c r="OOE85" s="5"/>
      <c r="OOF85" s="5"/>
      <c r="OOG85" s="5"/>
      <c r="OOH85" s="5"/>
      <c r="OOI85" s="5"/>
      <c r="OOJ85" s="5"/>
      <c r="OOK85" s="5"/>
      <c r="OOL85" s="5"/>
      <c r="OOM85" s="5"/>
      <c r="OON85" s="5"/>
      <c r="OOO85" s="5"/>
      <c r="OOP85" s="5"/>
      <c r="OOQ85" s="5"/>
      <c r="OOR85" s="5"/>
      <c r="OOS85" s="5"/>
      <c r="OOT85" s="5"/>
      <c r="OOU85" s="5"/>
      <c r="OOV85" s="5"/>
      <c r="OOW85" s="5"/>
      <c r="OOX85" s="5"/>
      <c r="OOY85" s="5"/>
      <c r="OOZ85" s="5"/>
      <c r="OPA85" s="5"/>
      <c r="OPB85" s="5"/>
      <c r="OPC85" s="5"/>
      <c r="OPD85" s="5"/>
      <c r="OPE85" s="5"/>
      <c r="OPF85" s="5"/>
      <c r="OPG85" s="5"/>
      <c r="OPH85" s="5"/>
      <c r="OPI85" s="5"/>
      <c r="OPJ85" s="5"/>
      <c r="OPK85" s="5"/>
      <c r="OPL85" s="5"/>
      <c r="OPM85" s="5"/>
      <c r="OPN85" s="5"/>
      <c r="OPO85" s="5"/>
      <c r="OPP85" s="5"/>
      <c r="OPQ85" s="5"/>
      <c r="OPR85" s="5"/>
      <c r="OPS85" s="5"/>
      <c r="OPT85" s="5"/>
      <c r="OPU85" s="5"/>
      <c r="OPV85" s="5"/>
      <c r="OPW85" s="5"/>
      <c r="OPX85" s="5"/>
      <c r="OPY85" s="5"/>
      <c r="OPZ85" s="5"/>
      <c r="OQA85" s="5"/>
      <c r="OQB85" s="5"/>
      <c r="OQC85" s="5"/>
      <c r="OQD85" s="5"/>
      <c r="OQE85" s="5"/>
      <c r="OQF85" s="5"/>
      <c r="OQG85" s="5"/>
      <c r="OQH85" s="5"/>
      <c r="OQI85" s="5"/>
      <c r="OQJ85" s="5"/>
      <c r="OQK85" s="5"/>
      <c r="OQL85" s="5"/>
      <c r="OQM85" s="5"/>
      <c r="OQN85" s="5"/>
      <c r="OQO85" s="5"/>
      <c r="OQP85" s="5"/>
      <c r="OQQ85" s="5"/>
      <c r="OQR85" s="5"/>
      <c r="OQS85" s="5"/>
      <c r="OQT85" s="5"/>
      <c r="OQU85" s="5"/>
      <c r="OQV85" s="5"/>
      <c r="OQW85" s="5"/>
      <c r="OQX85" s="5"/>
      <c r="OQY85" s="5"/>
      <c r="OQZ85" s="5"/>
      <c r="ORA85" s="5"/>
      <c r="ORB85" s="5"/>
      <c r="ORC85" s="5"/>
      <c r="ORD85" s="5"/>
      <c r="ORE85" s="5"/>
      <c r="ORF85" s="5"/>
      <c r="ORG85" s="5"/>
      <c r="ORH85" s="5"/>
      <c r="ORI85" s="5"/>
      <c r="ORJ85" s="5"/>
      <c r="ORK85" s="5"/>
      <c r="ORL85" s="5"/>
      <c r="ORM85" s="5"/>
      <c r="ORN85" s="5"/>
      <c r="ORO85" s="5"/>
      <c r="ORP85" s="5"/>
      <c r="ORQ85" s="5"/>
      <c r="ORR85" s="5"/>
      <c r="ORS85" s="5"/>
      <c r="ORT85" s="5"/>
      <c r="ORU85" s="5"/>
      <c r="ORV85" s="5"/>
      <c r="ORW85" s="5"/>
      <c r="ORX85" s="5"/>
      <c r="ORY85" s="5"/>
      <c r="ORZ85" s="5"/>
      <c r="OSA85" s="5"/>
      <c r="OSB85" s="5"/>
      <c r="OSC85" s="5"/>
      <c r="OSD85" s="5"/>
      <c r="OSE85" s="5"/>
      <c r="OSF85" s="5"/>
      <c r="OSG85" s="5"/>
      <c r="OSH85" s="5"/>
      <c r="OSI85" s="5"/>
      <c r="OSJ85" s="5"/>
      <c r="OSK85" s="5"/>
      <c r="OSL85" s="5"/>
      <c r="OSM85" s="5"/>
      <c r="OSN85" s="5"/>
      <c r="OSO85" s="5"/>
      <c r="OSP85" s="5"/>
      <c r="OSQ85" s="5"/>
      <c r="OSR85" s="5"/>
      <c r="OSS85" s="5"/>
      <c r="OST85" s="5"/>
      <c r="OSU85" s="5"/>
      <c r="OSV85" s="5"/>
      <c r="OSW85" s="5"/>
      <c r="OSX85" s="5"/>
      <c r="OSY85" s="5"/>
      <c r="OSZ85" s="5"/>
      <c r="OTA85" s="5"/>
      <c r="OTB85" s="5"/>
      <c r="OTC85" s="5"/>
      <c r="OTD85" s="5"/>
      <c r="OTE85" s="5"/>
      <c r="OTF85" s="5"/>
      <c r="OTG85" s="5"/>
      <c r="OTH85" s="5"/>
      <c r="OTI85" s="5"/>
      <c r="OTJ85" s="5"/>
      <c r="OTK85" s="5"/>
      <c r="OTL85" s="5"/>
      <c r="OTM85" s="5"/>
      <c r="OTN85" s="5"/>
      <c r="OTO85" s="5"/>
      <c r="OTP85" s="5"/>
      <c r="OTQ85" s="5"/>
      <c r="OTR85" s="5"/>
      <c r="OTS85" s="5"/>
      <c r="OTT85" s="5"/>
      <c r="OTU85" s="5"/>
      <c r="OTV85" s="5"/>
      <c r="OTW85" s="5"/>
      <c r="OTX85" s="5"/>
      <c r="OTY85" s="5"/>
      <c r="OTZ85" s="5"/>
      <c r="OUA85" s="5"/>
      <c r="OUB85" s="5"/>
      <c r="OUC85" s="5"/>
      <c r="OUD85" s="5"/>
      <c r="OUE85" s="5"/>
      <c r="OUF85" s="5"/>
      <c r="OUG85" s="5"/>
      <c r="OUH85" s="5"/>
      <c r="OUI85" s="5"/>
      <c r="OUJ85" s="5"/>
      <c r="OUK85" s="5"/>
      <c r="OUL85" s="5"/>
      <c r="OUM85" s="5"/>
      <c r="OUN85" s="5"/>
      <c r="OUO85" s="5"/>
      <c r="OUP85" s="5"/>
      <c r="OUQ85" s="5"/>
      <c r="OUR85" s="5"/>
      <c r="OUS85" s="5"/>
      <c r="OUT85" s="5"/>
      <c r="OUU85" s="5"/>
      <c r="OUV85" s="5"/>
      <c r="OUW85" s="5"/>
      <c r="OUX85" s="5"/>
      <c r="OUY85" s="5"/>
      <c r="OUZ85" s="5"/>
      <c r="OVA85" s="5"/>
      <c r="OVB85" s="5"/>
      <c r="OVC85" s="5"/>
      <c r="OVD85" s="5"/>
      <c r="OVE85" s="5"/>
      <c r="OVF85" s="5"/>
      <c r="OVG85" s="5"/>
      <c r="OVH85" s="5"/>
      <c r="OVI85" s="5"/>
      <c r="OVJ85" s="5"/>
      <c r="OVK85" s="5"/>
      <c r="OVL85" s="5"/>
      <c r="OVM85" s="5"/>
      <c r="OVN85" s="5"/>
      <c r="OVO85" s="5"/>
      <c r="OVP85" s="5"/>
      <c r="OVQ85" s="5"/>
      <c r="OVR85" s="5"/>
      <c r="OVS85" s="5"/>
      <c r="OVT85" s="5"/>
      <c r="OVU85" s="5"/>
      <c r="OVV85" s="5"/>
      <c r="OVW85" s="5"/>
      <c r="OVX85" s="5"/>
      <c r="OVY85" s="5"/>
      <c r="OVZ85" s="5"/>
      <c r="OWA85" s="5"/>
      <c r="OWB85" s="5"/>
      <c r="OWC85" s="5"/>
      <c r="OWD85" s="5"/>
      <c r="OWE85" s="5"/>
      <c r="OWF85" s="5"/>
      <c r="OWG85" s="5"/>
      <c r="OWH85" s="5"/>
      <c r="OWI85" s="5"/>
      <c r="OWJ85" s="5"/>
      <c r="OWK85" s="5"/>
      <c r="OWL85" s="5"/>
      <c r="OWM85" s="5"/>
      <c r="OWN85" s="5"/>
      <c r="OWO85" s="5"/>
      <c r="OWP85" s="5"/>
      <c r="OWQ85" s="5"/>
      <c r="OWR85" s="5"/>
      <c r="OWS85" s="5"/>
      <c r="OWT85" s="5"/>
      <c r="OWU85" s="5"/>
      <c r="OWV85" s="5"/>
      <c r="OWW85" s="5"/>
      <c r="OWX85" s="5"/>
      <c r="OWY85" s="5"/>
      <c r="OWZ85" s="5"/>
      <c r="OXA85" s="5"/>
      <c r="OXB85" s="5"/>
      <c r="OXC85" s="5"/>
      <c r="OXD85" s="5"/>
      <c r="OXE85" s="5"/>
      <c r="OXF85" s="5"/>
      <c r="OXG85" s="5"/>
      <c r="OXH85" s="5"/>
      <c r="OXI85" s="5"/>
      <c r="OXJ85" s="5"/>
      <c r="OXK85" s="5"/>
      <c r="OXL85" s="5"/>
      <c r="OXM85" s="5"/>
      <c r="OXN85" s="5"/>
      <c r="OXO85" s="5"/>
      <c r="OXP85" s="5"/>
      <c r="OXQ85" s="5"/>
      <c r="OXR85" s="5"/>
      <c r="OXS85" s="5"/>
      <c r="OXT85" s="5"/>
      <c r="OXU85" s="5"/>
      <c r="OXV85" s="5"/>
      <c r="OXW85" s="5"/>
      <c r="OXX85" s="5"/>
      <c r="OXY85" s="5"/>
      <c r="OXZ85" s="5"/>
      <c r="OYA85" s="5"/>
      <c r="OYB85" s="5"/>
      <c r="OYC85" s="5"/>
      <c r="OYD85" s="5"/>
      <c r="OYE85" s="5"/>
      <c r="OYF85" s="5"/>
      <c r="OYG85" s="5"/>
      <c r="OYH85" s="5"/>
      <c r="OYI85" s="5"/>
      <c r="OYJ85" s="5"/>
      <c r="OYK85" s="5"/>
      <c r="OYL85" s="5"/>
      <c r="OYM85" s="5"/>
      <c r="OYN85" s="5"/>
      <c r="OYO85" s="5"/>
      <c r="OYP85" s="5"/>
      <c r="OYQ85" s="5"/>
      <c r="OYR85" s="5"/>
      <c r="OYS85" s="5"/>
      <c r="OYT85" s="5"/>
      <c r="OYU85" s="5"/>
      <c r="OYV85" s="5"/>
      <c r="OYW85" s="5"/>
      <c r="OYX85" s="5"/>
      <c r="OYY85" s="5"/>
      <c r="OYZ85" s="5"/>
      <c r="OZA85" s="5"/>
      <c r="OZB85" s="5"/>
      <c r="OZC85" s="5"/>
      <c r="OZD85" s="5"/>
      <c r="OZE85" s="5"/>
      <c r="OZF85" s="5"/>
      <c r="OZG85" s="5"/>
      <c r="OZH85" s="5"/>
      <c r="OZI85" s="5"/>
      <c r="OZJ85" s="5"/>
      <c r="OZK85" s="5"/>
      <c r="OZL85" s="5"/>
      <c r="OZM85" s="5"/>
      <c r="OZN85" s="5"/>
      <c r="OZO85" s="5"/>
      <c r="OZP85" s="5"/>
      <c r="OZQ85" s="5"/>
      <c r="OZR85" s="5"/>
      <c r="OZS85" s="5"/>
      <c r="OZT85" s="5"/>
      <c r="OZU85" s="5"/>
      <c r="OZV85" s="5"/>
      <c r="OZW85" s="5"/>
      <c r="OZX85" s="5"/>
      <c r="OZY85" s="5"/>
      <c r="OZZ85" s="5"/>
      <c r="PAA85" s="5"/>
      <c r="PAB85" s="5"/>
      <c r="PAC85" s="5"/>
      <c r="PAD85" s="5"/>
      <c r="PAE85" s="5"/>
      <c r="PAF85" s="5"/>
      <c r="PAG85" s="5"/>
      <c r="PAH85" s="5"/>
      <c r="PAI85" s="5"/>
      <c r="PAJ85" s="5"/>
      <c r="PAK85" s="5"/>
      <c r="PAL85" s="5"/>
      <c r="PAM85" s="5"/>
      <c r="PAN85" s="5"/>
      <c r="PAO85" s="5"/>
      <c r="PAP85" s="5"/>
      <c r="PAQ85" s="5"/>
      <c r="PAR85" s="5"/>
      <c r="PAS85" s="5"/>
      <c r="PAT85" s="5"/>
      <c r="PAU85" s="5"/>
      <c r="PAV85" s="5"/>
      <c r="PAW85" s="5"/>
      <c r="PAX85" s="5"/>
      <c r="PAY85" s="5"/>
      <c r="PAZ85" s="5"/>
      <c r="PBA85" s="5"/>
      <c r="PBB85" s="5"/>
      <c r="PBC85" s="5"/>
      <c r="PBD85" s="5"/>
      <c r="PBE85" s="5"/>
      <c r="PBF85" s="5"/>
      <c r="PBG85" s="5"/>
      <c r="PBH85" s="5"/>
      <c r="PBI85" s="5"/>
      <c r="PBJ85" s="5"/>
      <c r="PBK85" s="5"/>
      <c r="PBL85" s="5"/>
      <c r="PBM85" s="5"/>
      <c r="PBN85" s="5"/>
      <c r="PBO85" s="5"/>
      <c r="PBP85" s="5"/>
      <c r="PBQ85" s="5"/>
      <c r="PBR85" s="5"/>
      <c r="PBS85" s="5"/>
      <c r="PBT85" s="5"/>
      <c r="PBU85" s="5"/>
      <c r="PBV85" s="5"/>
      <c r="PBW85" s="5"/>
      <c r="PBX85" s="5"/>
      <c r="PBY85" s="5"/>
      <c r="PBZ85" s="5"/>
      <c r="PCA85" s="5"/>
      <c r="PCB85" s="5"/>
      <c r="PCC85" s="5"/>
      <c r="PCD85" s="5"/>
      <c r="PCE85" s="5"/>
      <c r="PCF85" s="5"/>
      <c r="PCG85" s="5"/>
      <c r="PCH85" s="5"/>
      <c r="PCI85" s="5"/>
      <c r="PCJ85" s="5"/>
      <c r="PCK85" s="5"/>
      <c r="PCL85" s="5"/>
      <c r="PCM85" s="5"/>
      <c r="PCN85" s="5"/>
      <c r="PCO85" s="5"/>
      <c r="PCP85" s="5"/>
      <c r="PCQ85" s="5"/>
      <c r="PCR85" s="5"/>
      <c r="PCS85" s="5"/>
      <c r="PCT85" s="5"/>
      <c r="PCU85" s="5"/>
      <c r="PCV85" s="5"/>
      <c r="PCW85" s="5"/>
      <c r="PCX85" s="5"/>
      <c r="PCY85" s="5"/>
      <c r="PCZ85" s="5"/>
      <c r="PDA85" s="5"/>
      <c r="PDB85" s="5"/>
      <c r="PDC85" s="5"/>
      <c r="PDD85" s="5"/>
      <c r="PDE85" s="5"/>
      <c r="PDF85" s="5"/>
      <c r="PDG85" s="5"/>
      <c r="PDH85" s="5"/>
      <c r="PDI85" s="5"/>
      <c r="PDJ85" s="5"/>
      <c r="PDK85" s="5"/>
      <c r="PDL85" s="5"/>
      <c r="PDM85" s="5"/>
      <c r="PDN85" s="5"/>
      <c r="PDO85" s="5"/>
      <c r="PDP85" s="5"/>
      <c r="PDQ85" s="5"/>
      <c r="PDR85" s="5"/>
      <c r="PDS85" s="5"/>
      <c r="PDT85" s="5"/>
      <c r="PDU85" s="5"/>
      <c r="PDV85" s="5"/>
      <c r="PDW85" s="5"/>
      <c r="PDX85" s="5"/>
      <c r="PDY85" s="5"/>
      <c r="PDZ85" s="5"/>
      <c r="PEA85" s="5"/>
      <c r="PEB85" s="5"/>
      <c r="PEC85" s="5"/>
      <c r="PED85" s="5"/>
      <c r="PEE85" s="5"/>
      <c r="PEF85" s="5"/>
      <c r="PEG85" s="5"/>
      <c r="PEH85" s="5"/>
      <c r="PEI85" s="5"/>
      <c r="PEJ85" s="5"/>
      <c r="PEK85" s="5"/>
      <c r="PEL85" s="5"/>
      <c r="PEM85" s="5"/>
      <c r="PEN85" s="5"/>
      <c r="PEO85" s="5"/>
      <c r="PEP85" s="5"/>
      <c r="PEQ85" s="5"/>
      <c r="PER85" s="5"/>
      <c r="PES85" s="5"/>
      <c r="PET85" s="5"/>
      <c r="PEU85" s="5"/>
      <c r="PEV85" s="5"/>
      <c r="PEW85" s="5"/>
      <c r="PEX85" s="5"/>
      <c r="PEY85" s="5"/>
      <c r="PEZ85" s="5"/>
      <c r="PFA85" s="5"/>
      <c r="PFB85" s="5"/>
      <c r="PFC85" s="5"/>
      <c r="PFD85" s="5"/>
      <c r="PFE85" s="5"/>
      <c r="PFF85" s="5"/>
      <c r="PFG85" s="5"/>
      <c r="PFH85" s="5"/>
      <c r="PFI85" s="5"/>
      <c r="PFJ85" s="5"/>
      <c r="PFK85" s="5"/>
      <c r="PFL85" s="5"/>
      <c r="PFM85" s="5"/>
      <c r="PFN85" s="5"/>
      <c r="PFO85" s="5"/>
      <c r="PFP85" s="5"/>
      <c r="PFQ85" s="5"/>
      <c r="PFR85" s="5"/>
      <c r="PFS85" s="5"/>
      <c r="PFT85" s="5"/>
      <c r="PFU85" s="5"/>
      <c r="PFV85" s="5"/>
      <c r="PFW85" s="5"/>
      <c r="PFX85" s="5"/>
      <c r="PFY85" s="5"/>
      <c r="PFZ85" s="5"/>
      <c r="PGA85" s="5"/>
      <c r="PGB85" s="5"/>
      <c r="PGC85" s="5"/>
      <c r="PGD85" s="5"/>
      <c r="PGE85" s="5"/>
      <c r="PGF85" s="5"/>
      <c r="PGG85" s="5"/>
      <c r="PGH85" s="5"/>
      <c r="PGI85" s="5"/>
      <c r="PGJ85" s="5"/>
      <c r="PGK85" s="5"/>
      <c r="PGL85" s="5"/>
      <c r="PGM85" s="5"/>
      <c r="PGN85" s="5"/>
      <c r="PGO85" s="5"/>
      <c r="PGP85" s="5"/>
      <c r="PGQ85" s="5"/>
      <c r="PGR85" s="5"/>
      <c r="PGS85" s="5"/>
      <c r="PGT85" s="5"/>
      <c r="PGU85" s="5"/>
      <c r="PGV85" s="5"/>
      <c r="PGW85" s="5"/>
      <c r="PGX85" s="5"/>
      <c r="PGY85" s="5"/>
      <c r="PGZ85" s="5"/>
      <c r="PHA85" s="5"/>
      <c r="PHB85" s="5"/>
      <c r="PHC85" s="5"/>
      <c r="PHD85" s="5"/>
      <c r="PHE85" s="5"/>
      <c r="PHF85" s="5"/>
      <c r="PHG85" s="5"/>
      <c r="PHH85" s="5"/>
      <c r="PHI85" s="5"/>
      <c r="PHJ85" s="5"/>
      <c r="PHK85" s="5"/>
      <c r="PHL85" s="5"/>
      <c r="PHM85" s="5"/>
      <c r="PHN85" s="5"/>
      <c r="PHO85" s="5"/>
      <c r="PHP85" s="5"/>
      <c r="PHQ85" s="5"/>
      <c r="PHR85" s="5"/>
      <c r="PHS85" s="5"/>
      <c r="PHT85" s="5"/>
      <c r="PHU85" s="5"/>
      <c r="PHV85" s="5"/>
      <c r="PHW85" s="5"/>
      <c r="PHX85" s="5"/>
      <c r="PHY85" s="5"/>
      <c r="PHZ85" s="5"/>
      <c r="PIA85" s="5"/>
      <c r="PIB85" s="5"/>
      <c r="PIC85" s="5"/>
      <c r="PID85" s="5"/>
      <c r="PIE85" s="5"/>
      <c r="PIF85" s="5"/>
      <c r="PIG85" s="5"/>
      <c r="PIH85" s="5"/>
      <c r="PII85" s="5"/>
      <c r="PIJ85" s="5"/>
      <c r="PIK85" s="5"/>
      <c r="PIL85" s="5"/>
      <c r="PIM85" s="5"/>
      <c r="PIN85" s="5"/>
      <c r="PIO85" s="5"/>
      <c r="PIP85" s="5"/>
      <c r="PIQ85" s="5"/>
      <c r="PIR85" s="5"/>
      <c r="PIS85" s="5"/>
      <c r="PIT85" s="5"/>
      <c r="PIU85" s="5"/>
      <c r="PIV85" s="5"/>
      <c r="PIW85" s="5"/>
      <c r="PIX85" s="5"/>
      <c r="PIY85" s="5"/>
      <c r="PIZ85" s="5"/>
      <c r="PJA85" s="5"/>
      <c r="PJB85" s="5"/>
      <c r="PJC85" s="5"/>
      <c r="PJD85" s="5"/>
      <c r="PJE85" s="5"/>
      <c r="PJF85" s="5"/>
      <c r="PJG85" s="5"/>
      <c r="PJH85" s="5"/>
      <c r="PJI85" s="5"/>
      <c r="PJJ85" s="5"/>
      <c r="PJK85" s="5"/>
      <c r="PJL85" s="5"/>
      <c r="PJM85" s="5"/>
      <c r="PJN85" s="5"/>
      <c r="PJO85" s="5"/>
      <c r="PJP85" s="5"/>
      <c r="PJQ85" s="5"/>
      <c r="PJR85" s="5"/>
      <c r="PJS85" s="5"/>
      <c r="PJT85" s="5"/>
      <c r="PJU85" s="5"/>
      <c r="PJV85" s="5"/>
      <c r="PJW85" s="5"/>
      <c r="PJX85" s="5"/>
      <c r="PJY85" s="5"/>
      <c r="PJZ85" s="5"/>
      <c r="PKA85" s="5"/>
      <c r="PKB85" s="5"/>
      <c r="PKC85" s="5"/>
      <c r="PKD85" s="5"/>
      <c r="PKE85" s="5"/>
      <c r="PKF85" s="5"/>
      <c r="PKG85" s="5"/>
      <c r="PKH85" s="5"/>
      <c r="PKI85" s="5"/>
      <c r="PKJ85" s="5"/>
      <c r="PKK85" s="5"/>
      <c r="PKL85" s="5"/>
      <c r="PKM85" s="5"/>
      <c r="PKN85" s="5"/>
      <c r="PKO85" s="5"/>
      <c r="PKP85" s="5"/>
      <c r="PKQ85" s="5"/>
      <c r="PKR85" s="5"/>
      <c r="PKS85" s="5"/>
      <c r="PKT85" s="5"/>
      <c r="PKU85" s="5"/>
      <c r="PKV85" s="5"/>
      <c r="PKW85" s="5"/>
      <c r="PKX85" s="5"/>
      <c r="PKY85" s="5"/>
      <c r="PKZ85" s="5"/>
      <c r="PLA85" s="5"/>
      <c r="PLB85" s="5"/>
      <c r="PLC85" s="5"/>
      <c r="PLD85" s="5"/>
      <c r="PLE85" s="5"/>
      <c r="PLF85" s="5"/>
      <c r="PLG85" s="5"/>
      <c r="PLH85" s="5"/>
      <c r="PLI85" s="5"/>
      <c r="PLJ85" s="5"/>
      <c r="PLK85" s="5"/>
      <c r="PLL85" s="5"/>
      <c r="PLM85" s="5"/>
      <c r="PLN85" s="5"/>
      <c r="PLO85" s="5"/>
      <c r="PLP85" s="5"/>
      <c r="PLQ85" s="5"/>
      <c r="PLR85" s="5"/>
      <c r="PLS85" s="5"/>
      <c r="PLT85" s="5"/>
      <c r="PLU85" s="5"/>
      <c r="PLV85" s="5"/>
      <c r="PLW85" s="5"/>
      <c r="PLX85" s="5"/>
      <c r="PLY85" s="5"/>
      <c r="PLZ85" s="5"/>
      <c r="PMA85" s="5"/>
      <c r="PMB85" s="5"/>
      <c r="PMC85" s="5"/>
      <c r="PMD85" s="5"/>
      <c r="PME85" s="5"/>
      <c r="PMF85" s="5"/>
      <c r="PMG85" s="5"/>
      <c r="PMH85" s="5"/>
      <c r="PMI85" s="5"/>
      <c r="PMJ85" s="5"/>
      <c r="PMK85" s="5"/>
      <c r="PML85" s="5"/>
      <c r="PMM85" s="5"/>
      <c r="PMN85" s="5"/>
      <c r="PMO85" s="5"/>
      <c r="PMP85" s="5"/>
      <c r="PMQ85" s="5"/>
      <c r="PMR85" s="5"/>
      <c r="PMS85" s="5"/>
      <c r="PMT85" s="5"/>
      <c r="PMU85" s="5"/>
      <c r="PMV85" s="5"/>
      <c r="PMW85" s="5"/>
      <c r="PMX85" s="5"/>
      <c r="PMY85" s="5"/>
      <c r="PMZ85" s="5"/>
      <c r="PNA85" s="5"/>
      <c r="PNB85" s="5"/>
      <c r="PNC85" s="5"/>
      <c r="PND85" s="5"/>
      <c r="PNE85" s="5"/>
      <c r="PNF85" s="5"/>
      <c r="PNG85" s="5"/>
      <c r="PNH85" s="5"/>
      <c r="PNI85" s="5"/>
      <c r="PNJ85" s="5"/>
      <c r="PNK85" s="5"/>
      <c r="PNL85" s="5"/>
      <c r="PNM85" s="5"/>
      <c r="PNN85" s="5"/>
      <c r="PNO85" s="5"/>
      <c r="PNP85" s="5"/>
      <c r="PNQ85" s="5"/>
      <c r="PNR85" s="5"/>
      <c r="PNS85" s="5"/>
      <c r="PNT85" s="5"/>
      <c r="PNU85" s="5"/>
      <c r="PNV85" s="5"/>
      <c r="PNW85" s="5"/>
      <c r="PNX85" s="5"/>
      <c r="PNY85" s="5"/>
      <c r="PNZ85" s="5"/>
      <c r="POA85" s="5"/>
      <c r="POB85" s="5"/>
      <c r="POC85" s="5"/>
      <c r="POD85" s="5"/>
      <c r="POE85" s="5"/>
      <c r="POF85" s="5"/>
      <c r="POG85" s="5"/>
      <c r="POH85" s="5"/>
      <c r="POI85" s="5"/>
      <c r="POJ85" s="5"/>
      <c r="POK85" s="5"/>
      <c r="POL85" s="5"/>
      <c r="POM85" s="5"/>
      <c r="PON85" s="5"/>
      <c r="POO85" s="5"/>
      <c r="POP85" s="5"/>
      <c r="POQ85" s="5"/>
      <c r="POR85" s="5"/>
      <c r="POS85" s="5"/>
      <c r="POT85" s="5"/>
      <c r="POU85" s="5"/>
      <c r="POV85" s="5"/>
      <c r="POW85" s="5"/>
      <c r="POX85" s="5"/>
      <c r="POY85" s="5"/>
      <c r="POZ85" s="5"/>
      <c r="PPA85" s="5"/>
      <c r="PPB85" s="5"/>
      <c r="PPC85" s="5"/>
      <c r="PPD85" s="5"/>
      <c r="PPE85" s="5"/>
      <c r="PPF85" s="5"/>
      <c r="PPG85" s="5"/>
      <c r="PPH85" s="5"/>
      <c r="PPI85" s="5"/>
      <c r="PPJ85" s="5"/>
      <c r="PPK85" s="5"/>
      <c r="PPL85" s="5"/>
      <c r="PPM85" s="5"/>
      <c r="PPN85" s="5"/>
      <c r="PPO85" s="5"/>
      <c r="PPP85" s="5"/>
      <c r="PPQ85" s="5"/>
      <c r="PPR85" s="5"/>
      <c r="PPS85" s="5"/>
      <c r="PPT85" s="5"/>
      <c r="PPU85" s="5"/>
      <c r="PPV85" s="5"/>
      <c r="PPW85" s="5"/>
      <c r="PPX85" s="5"/>
      <c r="PPY85" s="5"/>
      <c r="PPZ85" s="5"/>
      <c r="PQA85" s="5"/>
      <c r="PQB85" s="5"/>
      <c r="PQC85" s="5"/>
      <c r="PQD85" s="5"/>
      <c r="PQE85" s="5"/>
      <c r="PQF85" s="5"/>
      <c r="PQG85" s="5"/>
      <c r="PQH85" s="5"/>
      <c r="PQI85" s="5"/>
      <c r="PQJ85" s="5"/>
      <c r="PQK85" s="5"/>
      <c r="PQL85" s="5"/>
      <c r="PQM85" s="5"/>
      <c r="PQN85" s="5"/>
      <c r="PQO85" s="5"/>
      <c r="PQP85" s="5"/>
      <c r="PQQ85" s="5"/>
      <c r="PQR85" s="5"/>
      <c r="PQS85" s="5"/>
      <c r="PQT85" s="5"/>
      <c r="PQU85" s="5"/>
      <c r="PQV85" s="5"/>
      <c r="PQW85" s="5"/>
      <c r="PQX85" s="5"/>
      <c r="PQY85" s="5"/>
      <c r="PQZ85" s="5"/>
      <c r="PRA85" s="5"/>
      <c r="PRB85" s="5"/>
      <c r="PRC85" s="5"/>
      <c r="PRD85" s="5"/>
      <c r="PRE85" s="5"/>
      <c r="PRF85" s="5"/>
      <c r="PRG85" s="5"/>
      <c r="PRH85" s="5"/>
      <c r="PRI85" s="5"/>
      <c r="PRJ85" s="5"/>
      <c r="PRK85" s="5"/>
      <c r="PRL85" s="5"/>
      <c r="PRM85" s="5"/>
      <c r="PRN85" s="5"/>
      <c r="PRO85" s="5"/>
      <c r="PRP85" s="5"/>
      <c r="PRQ85" s="5"/>
      <c r="PRR85" s="5"/>
      <c r="PRS85" s="5"/>
      <c r="PRT85" s="5"/>
      <c r="PRU85" s="5"/>
      <c r="PRV85" s="5"/>
      <c r="PRW85" s="5"/>
      <c r="PRX85" s="5"/>
      <c r="PRY85" s="5"/>
      <c r="PRZ85" s="5"/>
      <c r="PSA85" s="5"/>
      <c r="PSB85" s="5"/>
      <c r="PSC85" s="5"/>
      <c r="PSD85" s="5"/>
      <c r="PSE85" s="5"/>
      <c r="PSF85" s="5"/>
      <c r="PSG85" s="5"/>
      <c r="PSH85" s="5"/>
      <c r="PSI85" s="5"/>
      <c r="PSJ85" s="5"/>
      <c r="PSK85" s="5"/>
      <c r="PSL85" s="5"/>
      <c r="PSM85" s="5"/>
      <c r="PSN85" s="5"/>
      <c r="PSO85" s="5"/>
      <c r="PSP85" s="5"/>
      <c r="PSQ85" s="5"/>
      <c r="PSR85" s="5"/>
      <c r="PSS85" s="5"/>
      <c r="PST85" s="5"/>
      <c r="PSU85" s="5"/>
      <c r="PSV85" s="5"/>
      <c r="PSW85" s="5"/>
      <c r="PSX85" s="5"/>
      <c r="PSY85" s="5"/>
      <c r="PSZ85" s="5"/>
      <c r="PTA85" s="5"/>
      <c r="PTB85" s="5"/>
      <c r="PTC85" s="5"/>
      <c r="PTD85" s="5"/>
      <c r="PTE85" s="5"/>
      <c r="PTF85" s="5"/>
      <c r="PTG85" s="5"/>
      <c r="PTH85" s="5"/>
      <c r="PTI85" s="5"/>
      <c r="PTJ85" s="5"/>
      <c r="PTK85" s="5"/>
      <c r="PTL85" s="5"/>
      <c r="PTM85" s="5"/>
      <c r="PTN85" s="5"/>
      <c r="PTO85" s="5"/>
      <c r="PTP85" s="5"/>
      <c r="PTQ85" s="5"/>
      <c r="PTR85" s="5"/>
      <c r="PTS85" s="5"/>
      <c r="PTT85" s="5"/>
      <c r="PTU85" s="5"/>
      <c r="PTV85" s="5"/>
      <c r="PTW85" s="5"/>
      <c r="PTX85" s="5"/>
      <c r="PTY85" s="5"/>
      <c r="PTZ85" s="5"/>
      <c r="PUA85" s="5"/>
      <c r="PUB85" s="5"/>
      <c r="PUC85" s="5"/>
      <c r="PUD85" s="5"/>
      <c r="PUE85" s="5"/>
      <c r="PUF85" s="5"/>
      <c r="PUG85" s="5"/>
      <c r="PUH85" s="5"/>
      <c r="PUI85" s="5"/>
      <c r="PUJ85" s="5"/>
      <c r="PUK85" s="5"/>
      <c r="PUL85" s="5"/>
      <c r="PUM85" s="5"/>
      <c r="PUN85" s="5"/>
      <c r="PUO85" s="5"/>
      <c r="PUP85" s="5"/>
      <c r="PUQ85" s="5"/>
      <c r="PUR85" s="5"/>
      <c r="PUS85" s="5"/>
      <c r="PUT85" s="5"/>
      <c r="PUU85" s="5"/>
      <c r="PUV85" s="5"/>
      <c r="PUW85" s="5"/>
      <c r="PUX85" s="5"/>
      <c r="PUY85" s="5"/>
      <c r="PUZ85" s="5"/>
      <c r="PVA85" s="5"/>
      <c r="PVB85" s="5"/>
      <c r="PVC85" s="5"/>
      <c r="PVD85" s="5"/>
      <c r="PVE85" s="5"/>
      <c r="PVF85" s="5"/>
      <c r="PVG85" s="5"/>
      <c r="PVH85" s="5"/>
      <c r="PVI85" s="5"/>
      <c r="PVJ85" s="5"/>
      <c r="PVK85" s="5"/>
      <c r="PVL85" s="5"/>
      <c r="PVM85" s="5"/>
      <c r="PVN85" s="5"/>
      <c r="PVO85" s="5"/>
      <c r="PVP85" s="5"/>
      <c r="PVQ85" s="5"/>
      <c r="PVR85" s="5"/>
      <c r="PVS85" s="5"/>
      <c r="PVT85" s="5"/>
      <c r="PVU85" s="5"/>
      <c r="PVV85" s="5"/>
      <c r="PVW85" s="5"/>
      <c r="PVX85" s="5"/>
      <c r="PVY85" s="5"/>
      <c r="PVZ85" s="5"/>
      <c r="PWA85" s="5"/>
      <c r="PWB85" s="5"/>
      <c r="PWC85" s="5"/>
      <c r="PWD85" s="5"/>
      <c r="PWE85" s="5"/>
      <c r="PWF85" s="5"/>
      <c r="PWG85" s="5"/>
      <c r="PWH85" s="5"/>
      <c r="PWI85" s="5"/>
      <c r="PWJ85" s="5"/>
      <c r="PWK85" s="5"/>
      <c r="PWL85" s="5"/>
      <c r="PWM85" s="5"/>
      <c r="PWN85" s="5"/>
      <c r="PWO85" s="5"/>
      <c r="PWP85" s="5"/>
      <c r="PWQ85" s="5"/>
      <c r="PWR85" s="5"/>
      <c r="PWS85" s="5"/>
      <c r="PWT85" s="5"/>
      <c r="PWU85" s="5"/>
      <c r="PWV85" s="5"/>
      <c r="PWW85" s="5"/>
      <c r="PWX85" s="5"/>
      <c r="PWY85" s="5"/>
      <c r="PWZ85" s="5"/>
      <c r="PXA85" s="5"/>
      <c r="PXB85" s="5"/>
      <c r="PXC85" s="5"/>
      <c r="PXD85" s="5"/>
      <c r="PXE85" s="5"/>
      <c r="PXF85" s="5"/>
      <c r="PXG85" s="5"/>
      <c r="PXH85" s="5"/>
      <c r="PXI85" s="5"/>
      <c r="PXJ85" s="5"/>
      <c r="PXK85" s="5"/>
      <c r="PXL85" s="5"/>
      <c r="PXM85" s="5"/>
      <c r="PXN85" s="5"/>
      <c r="PXO85" s="5"/>
      <c r="PXP85" s="5"/>
      <c r="PXQ85" s="5"/>
      <c r="PXR85" s="5"/>
      <c r="PXS85" s="5"/>
      <c r="PXT85" s="5"/>
      <c r="PXU85" s="5"/>
      <c r="PXV85" s="5"/>
      <c r="PXW85" s="5"/>
      <c r="PXX85" s="5"/>
      <c r="PXY85" s="5"/>
      <c r="PXZ85" s="5"/>
      <c r="PYA85" s="5"/>
      <c r="PYB85" s="5"/>
      <c r="PYC85" s="5"/>
      <c r="PYD85" s="5"/>
      <c r="PYE85" s="5"/>
      <c r="PYF85" s="5"/>
      <c r="PYG85" s="5"/>
      <c r="PYH85" s="5"/>
      <c r="PYI85" s="5"/>
      <c r="PYJ85" s="5"/>
      <c r="PYK85" s="5"/>
      <c r="PYL85" s="5"/>
      <c r="PYM85" s="5"/>
      <c r="PYN85" s="5"/>
      <c r="PYO85" s="5"/>
      <c r="PYP85" s="5"/>
      <c r="PYQ85" s="5"/>
      <c r="PYR85" s="5"/>
      <c r="PYS85" s="5"/>
      <c r="PYT85" s="5"/>
      <c r="PYU85" s="5"/>
      <c r="PYV85" s="5"/>
      <c r="PYW85" s="5"/>
      <c r="PYX85" s="5"/>
      <c r="PYY85" s="5"/>
      <c r="PYZ85" s="5"/>
      <c r="PZA85" s="5"/>
      <c r="PZB85" s="5"/>
      <c r="PZC85" s="5"/>
      <c r="PZD85" s="5"/>
      <c r="PZE85" s="5"/>
      <c r="PZF85" s="5"/>
      <c r="PZG85" s="5"/>
      <c r="PZH85" s="5"/>
      <c r="PZI85" s="5"/>
      <c r="PZJ85" s="5"/>
      <c r="PZK85" s="5"/>
      <c r="PZL85" s="5"/>
      <c r="PZM85" s="5"/>
      <c r="PZN85" s="5"/>
      <c r="PZO85" s="5"/>
      <c r="PZP85" s="5"/>
      <c r="PZQ85" s="5"/>
      <c r="PZR85" s="5"/>
      <c r="PZS85" s="5"/>
      <c r="PZT85" s="5"/>
      <c r="PZU85" s="5"/>
      <c r="PZV85" s="5"/>
      <c r="PZW85" s="5"/>
      <c r="PZX85" s="5"/>
      <c r="PZY85" s="5"/>
      <c r="PZZ85" s="5"/>
      <c r="QAA85" s="5"/>
      <c r="QAB85" s="5"/>
      <c r="QAC85" s="5"/>
      <c r="QAD85" s="5"/>
      <c r="QAE85" s="5"/>
      <c r="QAF85" s="5"/>
      <c r="QAG85" s="5"/>
      <c r="QAH85" s="5"/>
      <c r="QAI85" s="5"/>
      <c r="QAJ85" s="5"/>
      <c r="QAK85" s="5"/>
      <c r="QAL85" s="5"/>
      <c r="QAM85" s="5"/>
      <c r="QAN85" s="5"/>
      <c r="QAO85" s="5"/>
      <c r="QAP85" s="5"/>
      <c r="QAQ85" s="5"/>
      <c r="QAR85" s="5"/>
      <c r="QAS85" s="5"/>
      <c r="QAT85" s="5"/>
      <c r="QAU85" s="5"/>
      <c r="QAV85" s="5"/>
      <c r="QAW85" s="5"/>
      <c r="QAX85" s="5"/>
      <c r="QAY85" s="5"/>
      <c r="QAZ85" s="5"/>
      <c r="QBA85" s="5"/>
      <c r="QBB85" s="5"/>
      <c r="QBC85" s="5"/>
      <c r="QBD85" s="5"/>
      <c r="QBE85" s="5"/>
      <c r="QBF85" s="5"/>
      <c r="QBG85" s="5"/>
      <c r="QBH85" s="5"/>
      <c r="QBI85" s="5"/>
      <c r="QBJ85" s="5"/>
      <c r="QBK85" s="5"/>
      <c r="QBL85" s="5"/>
      <c r="QBM85" s="5"/>
      <c r="QBN85" s="5"/>
      <c r="QBO85" s="5"/>
      <c r="QBP85" s="5"/>
      <c r="QBQ85" s="5"/>
      <c r="QBR85" s="5"/>
      <c r="QBS85" s="5"/>
      <c r="QBT85" s="5"/>
      <c r="QBU85" s="5"/>
      <c r="QBV85" s="5"/>
      <c r="QBW85" s="5"/>
      <c r="QBX85" s="5"/>
      <c r="QBY85" s="5"/>
      <c r="QBZ85" s="5"/>
      <c r="QCA85" s="5"/>
      <c r="QCB85" s="5"/>
      <c r="QCC85" s="5"/>
      <c r="QCD85" s="5"/>
      <c r="QCE85" s="5"/>
      <c r="QCF85" s="5"/>
      <c r="QCG85" s="5"/>
      <c r="QCH85" s="5"/>
      <c r="QCI85" s="5"/>
      <c r="QCJ85" s="5"/>
      <c r="QCK85" s="5"/>
      <c r="QCL85" s="5"/>
      <c r="QCM85" s="5"/>
      <c r="QCN85" s="5"/>
      <c r="QCO85" s="5"/>
      <c r="QCP85" s="5"/>
      <c r="QCQ85" s="5"/>
      <c r="QCR85" s="5"/>
      <c r="QCS85" s="5"/>
      <c r="QCT85" s="5"/>
      <c r="QCU85" s="5"/>
      <c r="QCV85" s="5"/>
      <c r="QCW85" s="5"/>
      <c r="QCX85" s="5"/>
      <c r="QCY85" s="5"/>
      <c r="QCZ85" s="5"/>
      <c r="QDA85" s="5"/>
      <c r="QDB85" s="5"/>
      <c r="QDC85" s="5"/>
      <c r="QDD85" s="5"/>
      <c r="QDE85" s="5"/>
      <c r="QDF85" s="5"/>
      <c r="QDG85" s="5"/>
      <c r="QDH85" s="5"/>
      <c r="QDI85" s="5"/>
      <c r="QDJ85" s="5"/>
      <c r="QDK85" s="5"/>
      <c r="QDL85" s="5"/>
      <c r="QDM85" s="5"/>
      <c r="QDN85" s="5"/>
      <c r="QDO85" s="5"/>
      <c r="QDP85" s="5"/>
      <c r="QDQ85" s="5"/>
      <c r="QDR85" s="5"/>
      <c r="QDS85" s="5"/>
      <c r="QDT85" s="5"/>
      <c r="QDU85" s="5"/>
      <c r="QDV85" s="5"/>
      <c r="QDW85" s="5"/>
      <c r="QDX85" s="5"/>
      <c r="QDY85" s="5"/>
      <c r="QDZ85" s="5"/>
      <c r="QEA85" s="5"/>
      <c r="QEB85" s="5"/>
      <c r="QEC85" s="5"/>
      <c r="QED85" s="5"/>
      <c r="QEE85" s="5"/>
      <c r="QEF85" s="5"/>
      <c r="QEG85" s="5"/>
      <c r="QEH85" s="5"/>
      <c r="QEI85" s="5"/>
      <c r="QEJ85" s="5"/>
      <c r="QEK85" s="5"/>
      <c r="QEL85" s="5"/>
      <c r="QEM85" s="5"/>
      <c r="QEN85" s="5"/>
      <c r="QEO85" s="5"/>
      <c r="QEP85" s="5"/>
      <c r="QEQ85" s="5"/>
      <c r="QER85" s="5"/>
      <c r="QES85" s="5"/>
      <c r="QET85" s="5"/>
      <c r="QEU85" s="5"/>
      <c r="QEV85" s="5"/>
      <c r="QEW85" s="5"/>
      <c r="QEX85" s="5"/>
      <c r="QEY85" s="5"/>
      <c r="QEZ85" s="5"/>
      <c r="QFA85" s="5"/>
      <c r="QFB85" s="5"/>
      <c r="QFC85" s="5"/>
      <c r="QFD85" s="5"/>
      <c r="QFE85" s="5"/>
      <c r="QFF85" s="5"/>
      <c r="QFG85" s="5"/>
      <c r="QFH85" s="5"/>
      <c r="QFI85" s="5"/>
      <c r="QFJ85" s="5"/>
      <c r="QFK85" s="5"/>
      <c r="QFL85" s="5"/>
      <c r="QFM85" s="5"/>
      <c r="QFN85" s="5"/>
      <c r="QFO85" s="5"/>
      <c r="QFP85" s="5"/>
      <c r="QFQ85" s="5"/>
      <c r="QFR85" s="5"/>
      <c r="QFS85" s="5"/>
      <c r="QFT85" s="5"/>
      <c r="QFU85" s="5"/>
      <c r="QFV85" s="5"/>
      <c r="QFW85" s="5"/>
      <c r="QFX85" s="5"/>
      <c r="QFY85" s="5"/>
      <c r="QFZ85" s="5"/>
      <c r="QGA85" s="5"/>
      <c r="QGB85" s="5"/>
      <c r="QGC85" s="5"/>
      <c r="QGD85" s="5"/>
      <c r="QGE85" s="5"/>
      <c r="QGF85" s="5"/>
      <c r="QGG85" s="5"/>
      <c r="QGH85" s="5"/>
      <c r="QGI85" s="5"/>
      <c r="QGJ85" s="5"/>
      <c r="QGK85" s="5"/>
      <c r="QGL85" s="5"/>
      <c r="QGM85" s="5"/>
      <c r="QGN85" s="5"/>
      <c r="QGO85" s="5"/>
      <c r="QGP85" s="5"/>
      <c r="QGQ85" s="5"/>
      <c r="QGR85" s="5"/>
      <c r="QGS85" s="5"/>
      <c r="QGT85" s="5"/>
      <c r="QGU85" s="5"/>
      <c r="QGV85" s="5"/>
      <c r="QGW85" s="5"/>
      <c r="QGX85" s="5"/>
      <c r="QGY85" s="5"/>
      <c r="QGZ85" s="5"/>
      <c r="QHA85" s="5"/>
      <c r="QHB85" s="5"/>
      <c r="QHC85" s="5"/>
      <c r="QHD85" s="5"/>
      <c r="QHE85" s="5"/>
      <c r="QHF85" s="5"/>
      <c r="QHG85" s="5"/>
      <c r="QHH85" s="5"/>
      <c r="QHI85" s="5"/>
      <c r="QHJ85" s="5"/>
      <c r="QHK85" s="5"/>
      <c r="QHL85" s="5"/>
      <c r="QHM85" s="5"/>
      <c r="QHN85" s="5"/>
      <c r="QHO85" s="5"/>
      <c r="QHP85" s="5"/>
      <c r="QHQ85" s="5"/>
      <c r="QHR85" s="5"/>
      <c r="QHS85" s="5"/>
      <c r="QHT85" s="5"/>
      <c r="QHU85" s="5"/>
      <c r="QHV85" s="5"/>
      <c r="QHW85" s="5"/>
      <c r="QHX85" s="5"/>
      <c r="QHY85" s="5"/>
      <c r="QHZ85" s="5"/>
      <c r="QIA85" s="5"/>
      <c r="QIB85" s="5"/>
      <c r="QIC85" s="5"/>
      <c r="QID85" s="5"/>
      <c r="QIE85" s="5"/>
      <c r="QIF85" s="5"/>
      <c r="QIG85" s="5"/>
      <c r="QIH85" s="5"/>
      <c r="QII85" s="5"/>
      <c r="QIJ85" s="5"/>
      <c r="QIK85" s="5"/>
      <c r="QIL85" s="5"/>
      <c r="QIM85" s="5"/>
      <c r="QIN85" s="5"/>
      <c r="QIO85" s="5"/>
      <c r="QIP85" s="5"/>
      <c r="QIQ85" s="5"/>
      <c r="QIR85" s="5"/>
      <c r="QIS85" s="5"/>
      <c r="QIT85" s="5"/>
      <c r="QIU85" s="5"/>
      <c r="QIV85" s="5"/>
      <c r="QIW85" s="5"/>
      <c r="QIX85" s="5"/>
      <c r="QIY85" s="5"/>
      <c r="QIZ85" s="5"/>
      <c r="QJA85" s="5"/>
      <c r="QJB85" s="5"/>
      <c r="QJC85" s="5"/>
      <c r="QJD85" s="5"/>
      <c r="QJE85" s="5"/>
      <c r="QJF85" s="5"/>
      <c r="QJG85" s="5"/>
      <c r="QJH85" s="5"/>
      <c r="QJI85" s="5"/>
      <c r="QJJ85" s="5"/>
      <c r="QJK85" s="5"/>
      <c r="QJL85" s="5"/>
      <c r="QJM85" s="5"/>
      <c r="QJN85" s="5"/>
      <c r="QJO85" s="5"/>
      <c r="QJP85" s="5"/>
      <c r="QJQ85" s="5"/>
      <c r="QJR85" s="5"/>
      <c r="QJS85" s="5"/>
      <c r="QJT85" s="5"/>
      <c r="QJU85" s="5"/>
      <c r="QJV85" s="5"/>
      <c r="QJW85" s="5"/>
      <c r="QJX85" s="5"/>
      <c r="QJY85" s="5"/>
      <c r="QJZ85" s="5"/>
      <c r="QKA85" s="5"/>
      <c r="QKB85" s="5"/>
      <c r="QKC85" s="5"/>
      <c r="QKD85" s="5"/>
      <c r="QKE85" s="5"/>
      <c r="QKF85" s="5"/>
      <c r="QKG85" s="5"/>
      <c r="QKH85" s="5"/>
      <c r="QKI85" s="5"/>
      <c r="QKJ85" s="5"/>
      <c r="QKK85" s="5"/>
      <c r="QKL85" s="5"/>
      <c r="QKM85" s="5"/>
      <c r="QKN85" s="5"/>
      <c r="QKO85" s="5"/>
      <c r="QKP85" s="5"/>
      <c r="QKQ85" s="5"/>
      <c r="QKR85" s="5"/>
      <c r="QKS85" s="5"/>
      <c r="QKT85" s="5"/>
      <c r="QKU85" s="5"/>
      <c r="QKV85" s="5"/>
      <c r="QKW85" s="5"/>
      <c r="QKX85" s="5"/>
      <c r="QKY85" s="5"/>
      <c r="QKZ85" s="5"/>
      <c r="QLA85" s="5"/>
      <c r="QLB85" s="5"/>
      <c r="QLC85" s="5"/>
      <c r="QLD85" s="5"/>
      <c r="QLE85" s="5"/>
      <c r="QLF85" s="5"/>
      <c r="QLG85" s="5"/>
      <c r="QLH85" s="5"/>
      <c r="QLI85" s="5"/>
      <c r="QLJ85" s="5"/>
      <c r="QLK85" s="5"/>
      <c r="QLL85" s="5"/>
      <c r="QLM85" s="5"/>
      <c r="QLN85" s="5"/>
      <c r="QLO85" s="5"/>
      <c r="QLP85" s="5"/>
      <c r="QLQ85" s="5"/>
      <c r="QLR85" s="5"/>
      <c r="QLS85" s="5"/>
      <c r="QLT85" s="5"/>
      <c r="QLU85" s="5"/>
      <c r="QLV85" s="5"/>
      <c r="QLW85" s="5"/>
      <c r="QLX85" s="5"/>
      <c r="QLY85" s="5"/>
      <c r="QLZ85" s="5"/>
      <c r="QMA85" s="5"/>
      <c r="QMB85" s="5"/>
      <c r="QMC85" s="5"/>
      <c r="QMD85" s="5"/>
      <c r="QME85" s="5"/>
      <c r="QMF85" s="5"/>
      <c r="QMG85" s="5"/>
      <c r="QMH85" s="5"/>
      <c r="QMI85" s="5"/>
      <c r="QMJ85" s="5"/>
      <c r="QMK85" s="5"/>
      <c r="QML85" s="5"/>
      <c r="QMM85" s="5"/>
      <c r="QMN85" s="5"/>
      <c r="QMO85" s="5"/>
      <c r="QMP85" s="5"/>
      <c r="QMQ85" s="5"/>
      <c r="QMR85" s="5"/>
      <c r="QMS85" s="5"/>
      <c r="QMT85" s="5"/>
      <c r="QMU85" s="5"/>
      <c r="QMV85" s="5"/>
      <c r="QMW85" s="5"/>
      <c r="QMX85" s="5"/>
      <c r="QMY85" s="5"/>
      <c r="QMZ85" s="5"/>
      <c r="QNA85" s="5"/>
      <c r="QNB85" s="5"/>
      <c r="QNC85" s="5"/>
      <c r="QND85" s="5"/>
      <c r="QNE85" s="5"/>
      <c r="QNF85" s="5"/>
      <c r="QNG85" s="5"/>
      <c r="QNH85" s="5"/>
      <c r="QNI85" s="5"/>
      <c r="QNJ85" s="5"/>
      <c r="QNK85" s="5"/>
      <c r="QNL85" s="5"/>
      <c r="QNM85" s="5"/>
      <c r="QNN85" s="5"/>
      <c r="QNO85" s="5"/>
      <c r="QNP85" s="5"/>
      <c r="QNQ85" s="5"/>
      <c r="QNR85" s="5"/>
      <c r="QNS85" s="5"/>
      <c r="QNT85" s="5"/>
      <c r="QNU85" s="5"/>
      <c r="QNV85" s="5"/>
      <c r="QNW85" s="5"/>
      <c r="QNX85" s="5"/>
      <c r="QNY85" s="5"/>
      <c r="QNZ85" s="5"/>
      <c r="QOA85" s="5"/>
      <c r="QOB85" s="5"/>
      <c r="QOC85" s="5"/>
      <c r="QOD85" s="5"/>
      <c r="QOE85" s="5"/>
      <c r="QOF85" s="5"/>
      <c r="QOG85" s="5"/>
      <c r="QOH85" s="5"/>
      <c r="QOI85" s="5"/>
      <c r="QOJ85" s="5"/>
      <c r="QOK85" s="5"/>
      <c r="QOL85" s="5"/>
      <c r="QOM85" s="5"/>
      <c r="QON85" s="5"/>
      <c r="QOO85" s="5"/>
      <c r="QOP85" s="5"/>
      <c r="QOQ85" s="5"/>
      <c r="QOR85" s="5"/>
      <c r="QOS85" s="5"/>
      <c r="QOT85" s="5"/>
      <c r="QOU85" s="5"/>
      <c r="QOV85" s="5"/>
      <c r="QOW85" s="5"/>
      <c r="QOX85" s="5"/>
      <c r="QOY85" s="5"/>
      <c r="QOZ85" s="5"/>
      <c r="QPA85" s="5"/>
      <c r="QPB85" s="5"/>
      <c r="QPC85" s="5"/>
      <c r="QPD85" s="5"/>
      <c r="QPE85" s="5"/>
      <c r="QPF85" s="5"/>
      <c r="QPG85" s="5"/>
      <c r="QPH85" s="5"/>
      <c r="QPI85" s="5"/>
      <c r="QPJ85" s="5"/>
      <c r="QPK85" s="5"/>
      <c r="QPL85" s="5"/>
      <c r="QPM85" s="5"/>
      <c r="QPN85" s="5"/>
      <c r="QPO85" s="5"/>
      <c r="QPP85" s="5"/>
      <c r="QPQ85" s="5"/>
      <c r="QPR85" s="5"/>
      <c r="QPS85" s="5"/>
      <c r="QPT85" s="5"/>
      <c r="QPU85" s="5"/>
      <c r="QPV85" s="5"/>
      <c r="QPW85" s="5"/>
      <c r="QPX85" s="5"/>
      <c r="QPY85" s="5"/>
      <c r="QPZ85" s="5"/>
      <c r="QQA85" s="5"/>
      <c r="QQB85" s="5"/>
      <c r="QQC85" s="5"/>
      <c r="QQD85" s="5"/>
      <c r="QQE85" s="5"/>
      <c r="QQF85" s="5"/>
      <c r="QQG85" s="5"/>
      <c r="QQH85" s="5"/>
      <c r="QQI85" s="5"/>
      <c r="QQJ85" s="5"/>
      <c r="QQK85" s="5"/>
      <c r="QQL85" s="5"/>
      <c r="QQM85" s="5"/>
      <c r="QQN85" s="5"/>
      <c r="QQO85" s="5"/>
      <c r="QQP85" s="5"/>
      <c r="QQQ85" s="5"/>
      <c r="QQR85" s="5"/>
      <c r="QQS85" s="5"/>
      <c r="QQT85" s="5"/>
      <c r="QQU85" s="5"/>
      <c r="QQV85" s="5"/>
      <c r="QQW85" s="5"/>
      <c r="QQX85" s="5"/>
      <c r="QQY85" s="5"/>
      <c r="QQZ85" s="5"/>
      <c r="QRA85" s="5"/>
      <c r="QRB85" s="5"/>
      <c r="QRC85" s="5"/>
      <c r="QRD85" s="5"/>
      <c r="QRE85" s="5"/>
      <c r="QRF85" s="5"/>
      <c r="QRG85" s="5"/>
      <c r="QRH85" s="5"/>
      <c r="QRI85" s="5"/>
      <c r="QRJ85" s="5"/>
      <c r="QRK85" s="5"/>
      <c r="QRL85" s="5"/>
      <c r="QRM85" s="5"/>
      <c r="QRN85" s="5"/>
      <c r="QRO85" s="5"/>
      <c r="QRP85" s="5"/>
      <c r="QRQ85" s="5"/>
      <c r="QRR85" s="5"/>
      <c r="QRS85" s="5"/>
      <c r="QRT85" s="5"/>
      <c r="QRU85" s="5"/>
      <c r="QRV85" s="5"/>
      <c r="QRW85" s="5"/>
      <c r="QRX85" s="5"/>
      <c r="QRY85" s="5"/>
      <c r="QRZ85" s="5"/>
      <c r="QSA85" s="5"/>
      <c r="QSB85" s="5"/>
      <c r="QSC85" s="5"/>
      <c r="QSD85" s="5"/>
      <c r="QSE85" s="5"/>
      <c r="QSF85" s="5"/>
      <c r="QSG85" s="5"/>
      <c r="QSH85" s="5"/>
      <c r="QSI85" s="5"/>
      <c r="QSJ85" s="5"/>
      <c r="QSK85" s="5"/>
      <c r="QSL85" s="5"/>
      <c r="QSM85" s="5"/>
      <c r="QSN85" s="5"/>
      <c r="QSO85" s="5"/>
      <c r="QSP85" s="5"/>
      <c r="QSQ85" s="5"/>
      <c r="QSR85" s="5"/>
      <c r="QSS85" s="5"/>
      <c r="QST85" s="5"/>
      <c r="QSU85" s="5"/>
      <c r="QSV85" s="5"/>
      <c r="QSW85" s="5"/>
      <c r="QSX85" s="5"/>
      <c r="QSY85" s="5"/>
      <c r="QSZ85" s="5"/>
      <c r="QTA85" s="5"/>
      <c r="QTB85" s="5"/>
      <c r="QTC85" s="5"/>
      <c r="QTD85" s="5"/>
      <c r="QTE85" s="5"/>
      <c r="QTF85" s="5"/>
      <c r="QTG85" s="5"/>
      <c r="QTH85" s="5"/>
      <c r="QTI85" s="5"/>
      <c r="QTJ85" s="5"/>
      <c r="QTK85" s="5"/>
      <c r="QTL85" s="5"/>
      <c r="QTM85" s="5"/>
      <c r="QTN85" s="5"/>
      <c r="QTO85" s="5"/>
      <c r="QTP85" s="5"/>
      <c r="QTQ85" s="5"/>
      <c r="QTR85" s="5"/>
      <c r="QTS85" s="5"/>
      <c r="QTT85" s="5"/>
      <c r="QTU85" s="5"/>
      <c r="QTV85" s="5"/>
      <c r="QTW85" s="5"/>
      <c r="QTX85" s="5"/>
      <c r="QTY85" s="5"/>
      <c r="QTZ85" s="5"/>
      <c r="QUA85" s="5"/>
      <c r="QUB85" s="5"/>
      <c r="QUC85" s="5"/>
      <c r="QUD85" s="5"/>
      <c r="QUE85" s="5"/>
      <c r="QUF85" s="5"/>
      <c r="QUG85" s="5"/>
      <c r="QUH85" s="5"/>
      <c r="QUI85" s="5"/>
      <c r="QUJ85" s="5"/>
      <c r="QUK85" s="5"/>
      <c r="QUL85" s="5"/>
      <c r="QUM85" s="5"/>
      <c r="QUN85" s="5"/>
      <c r="QUO85" s="5"/>
      <c r="QUP85" s="5"/>
      <c r="QUQ85" s="5"/>
      <c r="QUR85" s="5"/>
      <c r="QUS85" s="5"/>
      <c r="QUT85" s="5"/>
      <c r="QUU85" s="5"/>
      <c r="QUV85" s="5"/>
      <c r="QUW85" s="5"/>
      <c r="QUX85" s="5"/>
      <c r="QUY85" s="5"/>
      <c r="QUZ85" s="5"/>
      <c r="QVA85" s="5"/>
      <c r="QVB85" s="5"/>
      <c r="QVC85" s="5"/>
      <c r="QVD85" s="5"/>
      <c r="QVE85" s="5"/>
      <c r="QVF85" s="5"/>
      <c r="QVG85" s="5"/>
      <c r="QVH85" s="5"/>
      <c r="QVI85" s="5"/>
      <c r="QVJ85" s="5"/>
      <c r="QVK85" s="5"/>
      <c r="QVL85" s="5"/>
      <c r="QVM85" s="5"/>
      <c r="QVN85" s="5"/>
      <c r="QVO85" s="5"/>
      <c r="QVP85" s="5"/>
      <c r="QVQ85" s="5"/>
      <c r="QVR85" s="5"/>
      <c r="QVS85" s="5"/>
      <c r="QVT85" s="5"/>
      <c r="QVU85" s="5"/>
      <c r="QVV85" s="5"/>
      <c r="QVW85" s="5"/>
      <c r="QVX85" s="5"/>
      <c r="QVY85" s="5"/>
      <c r="QVZ85" s="5"/>
      <c r="QWA85" s="5"/>
      <c r="QWB85" s="5"/>
      <c r="QWC85" s="5"/>
      <c r="QWD85" s="5"/>
      <c r="QWE85" s="5"/>
      <c r="QWF85" s="5"/>
      <c r="QWG85" s="5"/>
      <c r="QWH85" s="5"/>
      <c r="QWI85" s="5"/>
      <c r="QWJ85" s="5"/>
      <c r="QWK85" s="5"/>
      <c r="QWL85" s="5"/>
      <c r="QWM85" s="5"/>
      <c r="QWN85" s="5"/>
      <c r="QWO85" s="5"/>
      <c r="QWP85" s="5"/>
      <c r="QWQ85" s="5"/>
      <c r="QWR85" s="5"/>
      <c r="QWS85" s="5"/>
      <c r="QWT85" s="5"/>
      <c r="QWU85" s="5"/>
      <c r="QWV85" s="5"/>
      <c r="QWW85" s="5"/>
      <c r="QWX85" s="5"/>
      <c r="QWY85" s="5"/>
      <c r="QWZ85" s="5"/>
      <c r="QXA85" s="5"/>
      <c r="QXB85" s="5"/>
      <c r="QXC85" s="5"/>
      <c r="QXD85" s="5"/>
      <c r="QXE85" s="5"/>
      <c r="QXF85" s="5"/>
      <c r="QXG85" s="5"/>
      <c r="QXH85" s="5"/>
      <c r="QXI85" s="5"/>
      <c r="QXJ85" s="5"/>
      <c r="QXK85" s="5"/>
      <c r="QXL85" s="5"/>
      <c r="QXM85" s="5"/>
      <c r="QXN85" s="5"/>
      <c r="QXO85" s="5"/>
      <c r="QXP85" s="5"/>
      <c r="QXQ85" s="5"/>
      <c r="QXR85" s="5"/>
      <c r="QXS85" s="5"/>
      <c r="QXT85" s="5"/>
      <c r="QXU85" s="5"/>
      <c r="QXV85" s="5"/>
      <c r="QXW85" s="5"/>
      <c r="QXX85" s="5"/>
      <c r="QXY85" s="5"/>
      <c r="QXZ85" s="5"/>
      <c r="QYA85" s="5"/>
      <c r="QYB85" s="5"/>
      <c r="QYC85" s="5"/>
      <c r="QYD85" s="5"/>
      <c r="QYE85" s="5"/>
      <c r="QYF85" s="5"/>
      <c r="QYG85" s="5"/>
      <c r="QYH85" s="5"/>
      <c r="QYI85" s="5"/>
      <c r="QYJ85" s="5"/>
      <c r="QYK85" s="5"/>
      <c r="QYL85" s="5"/>
      <c r="QYM85" s="5"/>
      <c r="QYN85" s="5"/>
      <c r="QYO85" s="5"/>
      <c r="QYP85" s="5"/>
      <c r="QYQ85" s="5"/>
      <c r="QYR85" s="5"/>
      <c r="QYS85" s="5"/>
      <c r="QYT85" s="5"/>
      <c r="QYU85" s="5"/>
      <c r="QYV85" s="5"/>
      <c r="QYW85" s="5"/>
      <c r="QYX85" s="5"/>
      <c r="QYY85" s="5"/>
      <c r="QYZ85" s="5"/>
      <c r="QZA85" s="5"/>
      <c r="QZB85" s="5"/>
      <c r="QZC85" s="5"/>
      <c r="QZD85" s="5"/>
      <c r="QZE85" s="5"/>
      <c r="QZF85" s="5"/>
      <c r="QZG85" s="5"/>
      <c r="QZH85" s="5"/>
      <c r="QZI85" s="5"/>
      <c r="QZJ85" s="5"/>
      <c r="QZK85" s="5"/>
      <c r="QZL85" s="5"/>
      <c r="QZM85" s="5"/>
      <c r="QZN85" s="5"/>
      <c r="QZO85" s="5"/>
      <c r="QZP85" s="5"/>
      <c r="QZQ85" s="5"/>
      <c r="QZR85" s="5"/>
      <c r="QZS85" s="5"/>
      <c r="QZT85" s="5"/>
      <c r="QZU85" s="5"/>
      <c r="QZV85" s="5"/>
      <c r="QZW85" s="5"/>
      <c r="QZX85" s="5"/>
      <c r="QZY85" s="5"/>
      <c r="QZZ85" s="5"/>
      <c r="RAA85" s="5"/>
      <c r="RAB85" s="5"/>
      <c r="RAC85" s="5"/>
      <c r="RAD85" s="5"/>
      <c r="RAE85" s="5"/>
      <c r="RAF85" s="5"/>
      <c r="RAG85" s="5"/>
      <c r="RAH85" s="5"/>
      <c r="RAI85" s="5"/>
      <c r="RAJ85" s="5"/>
      <c r="RAK85" s="5"/>
      <c r="RAL85" s="5"/>
      <c r="RAM85" s="5"/>
      <c r="RAN85" s="5"/>
      <c r="RAO85" s="5"/>
      <c r="RAP85" s="5"/>
      <c r="RAQ85" s="5"/>
      <c r="RAR85" s="5"/>
      <c r="RAS85" s="5"/>
      <c r="RAT85" s="5"/>
      <c r="RAU85" s="5"/>
      <c r="RAV85" s="5"/>
      <c r="RAW85" s="5"/>
      <c r="RAX85" s="5"/>
      <c r="RAY85" s="5"/>
      <c r="RAZ85" s="5"/>
      <c r="RBA85" s="5"/>
      <c r="RBB85" s="5"/>
      <c r="RBC85" s="5"/>
      <c r="RBD85" s="5"/>
      <c r="RBE85" s="5"/>
      <c r="RBF85" s="5"/>
      <c r="RBG85" s="5"/>
      <c r="RBH85" s="5"/>
      <c r="RBI85" s="5"/>
      <c r="RBJ85" s="5"/>
      <c r="RBK85" s="5"/>
      <c r="RBL85" s="5"/>
      <c r="RBM85" s="5"/>
      <c r="RBN85" s="5"/>
      <c r="RBO85" s="5"/>
      <c r="RBP85" s="5"/>
      <c r="RBQ85" s="5"/>
      <c r="RBR85" s="5"/>
      <c r="RBS85" s="5"/>
      <c r="RBT85" s="5"/>
      <c r="RBU85" s="5"/>
      <c r="RBV85" s="5"/>
      <c r="RBW85" s="5"/>
      <c r="RBX85" s="5"/>
      <c r="RBY85" s="5"/>
      <c r="RBZ85" s="5"/>
      <c r="RCA85" s="5"/>
      <c r="RCB85" s="5"/>
      <c r="RCC85" s="5"/>
      <c r="RCD85" s="5"/>
      <c r="RCE85" s="5"/>
      <c r="RCF85" s="5"/>
      <c r="RCG85" s="5"/>
      <c r="RCH85" s="5"/>
      <c r="RCI85" s="5"/>
      <c r="RCJ85" s="5"/>
      <c r="RCK85" s="5"/>
      <c r="RCL85" s="5"/>
      <c r="RCM85" s="5"/>
      <c r="RCN85" s="5"/>
      <c r="RCO85" s="5"/>
      <c r="RCP85" s="5"/>
      <c r="RCQ85" s="5"/>
      <c r="RCR85" s="5"/>
      <c r="RCS85" s="5"/>
      <c r="RCT85" s="5"/>
      <c r="RCU85" s="5"/>
      <c r="RCV85" s="5"/>
      <c r="RCW85" s="5"/>
      <c r="RCX85" s="5"/>
      <c r="RCY85" s="5"/>
      <c r="RCZ85" s="5"/>
      <c r="RDA85" s="5"/>
      <c r="RDB85" s="5"/>
      <c r="RDC85" s="5"/>
      <c r="RDD85" s="5"/>
      <c r="RDE85" s="5"/>
      <c r="RDF85" s="5"/>
      <c r="RDG85" s="5"/>
      <c r="RDH85" s="5"/>
      <c r="RDI85" s="5"/>
      <c r="RDJ85" s="5"/>
      <c r="RDK85" s="5"/>
      <c r="RDL85" s="5"/>
      <c r="RDM85" s="5"/>
      <c r="RDN85" s="5"/>
      <c r="RDO85" s="5"/>
      <c r="RDP85" s="5"/>
      <c r="RDQ85" s="5"/>
      <c r="RDR85" s="5"/>
      <c r="RDS85" s="5"/>
      <c r="RDT85" s="5"/>
      <c r="RDU85" s="5"/>
      <c r="RDV85" s="5"/>
      <c r="RDW85" s="5"/>
      <c r="RDX85" s="5"/>
      <c r="RDY85" s="5"/>
      <c r="RDZ85" s="5"/>
      <c r="REA85" s="5"/>
      <c r="REB85" s="5"/>
      <c r="REC85" s="5"/>
      <c r="RED85" s="5"/>
      <c r="REE85" s="5"/>
      <c r="REF85" s="5"/>
      <c r="REG85" s="5"/>
      <c r="REH85" s="5"/>
      <c r="REI85" s="5"/>
      <c r="REJ85" s="5"/>
      <c r="REK85" s="5"/>
      <c r="REL85" s="5"/>
      <c r="REM85" s="5"/>
      <c r="REN85" s="5"/>
      <c r="REO85" s="5"/>
      <c r="REP85" s="5"/>
      <c r="REQ85" s="5"/>
      <c r="RER85" s="5"/>
      <c r="RES85" s="5"/>
      <c r="RET85" s="5"/>
      <c r="REU85" s="5"/>
      <c r="REV85" s="5"/>
      <c r="REW85" s="5"/>
      <c r="REX85" s="5"/>
      <c r="REY85" s="5"/>
      <c r="REZ85" s="5"/>
      <c r="RFA85" s="5"/>
      <c r="RFB85" s="5"/>
      <c r="RFC85" s="5"/>
      <c r="RFD85" s="5"/>
      <c r="RFE85" s="5"/>
      <c r="RFF85" s="5"/>
      <c r="RFG85" s="5"/>
      <c r="RFH85" s="5"/>
      <c r="RFI85" s="5"/>
      <c r="RFJ85" s="5"/>
      <c r="RFK85" s="5"/>
      <c r="RFL85" s="5"/>
      <c r="RFM85" s="5"/>
      <c r="RFN85" s="5"/>
      <c r="RFO85" s="5"/>
      <c r="RFP85" s="5"/>
      <c r="RFQ85" s="5"/>
      <c r="RFR85" s="5"/>
      <c r="RFS85" s="5"/>
      <c r="RFT85" s="5"/>
      <c r="RFU85" s="5"/>
      <c r="RFV85" s="5"/>
      <c r="RFW85" s="5"/>
      <c r="RFX85" s="5"/>
      <c r="RFY85" s="5"/>
      <c r="RFZ85" s="5"/>
      <c r="RGA85" s="5"/>
      <c r="RGB85" s="5"/>
      <c r="RGC85" s="5"/>
      <c r="RGD85" s="5"/>
      <c r="RGE85" s="5"/>
      <c r="RGF85" s="5"/>
      <c r="RGG85" s="5"/>
      <c r="RGH85" s="5"/>
      <c r="RGI85" s="5"/>
      <c r="RGJ85" s="5"/>
      <c r="RGK85" s="5"/>
      <c r="RGL85" s="5"/>
      <c r="RGM85" s="5"/>
      <c r="RGN85" s="5"/>
      <c r="RGO85" s="5"/>
      <c r="RGP85" s="5"/>
      <c r="RGQ85" s="5"/>
      <c r="RGR85" s="5"/>
      <c r="RGS85" s="5"/>
      <c r="RGT85" s="5"/>
      <c r="RGU85" s="5"/>
      <c r="RGV85" s="5"/>
      <c r="RGW85" s="5"/>
      <c r="RGX85" s="5"/>
      <c r="RGY85" s="5"/>
      <c r="RGZ85" s="5"/>
      <c r="RHA85" s="5"/>
      <c r="RHB85" s="5"/>
      <c r="RHC85" s="5"/>
      <c r="RHD85" s="5"/>
      <c r="RHE85" s="5"/>
      <c r="RHF85" s="5"/>
      <c r="RHG85" s="5"/>
      <c r="RHH85" s="5"/>
      <c r="RHI85" s="5"/>
      <c r="RHJ85" s="5"/>
      <c r="RHK85" s="5"/>
      <c r="RHL85" s="5"/>
      <c r="RHM85" s="5"/>
      <c r="RHN85" s="5"/>
      <c r="RHO85" s="5"/>
      <c r="RHP85" s="5"/>
      <c r="RHQ85" s="5"/>
      <c r="RHR85" s="5"/>
      <c r="RHS85" s="5"/>
      <c r="RHT85" s="5"/>
      <c r="RHU85" s="5"/>
      <c r="RHV85" s="5"/>
      <c r="RHW85" s="5"/>
      <c r="RHX85" s="5"/>
      <c r="RHY85" s="5"/>
      <c r="RHZ85" s="5"/>
      <c r="RIA85" s="5"/>
      <c r="RIB85" s="5"/>
      <c r="RIC85" s="5"/>
      <c r="RID85" s="5"/>
      <c r="RIE85" s="5"/>
      <c r="RIF85" s="5"/>
      <c r="RIG85" s="5"/>
      <c r="RIH85" s="5"/>
      <c r="RII85" s="5"/>
      <c r="RIJ85" s="5"/>
      <c r="RIK85" s="5"/>
      <c r="RIL85" s="5"/>
      <c r="RIM85" s="5"/>
      <c r="RIN85" s="5"/>
      <c r="RIO85" s="5"/>
      <c r="RIP85" s="5"/>
      <c r="RIQ85" s="5"/>
      <c r="RIR85" s="5"/>
      <c r="RIS85" s="5"/>
      <c r="RIT85" s="5"/>
      <c r="RIU85" s="5"/>
      <c r="RIV85" s="5"/>
      <c r="RIW85" s="5"/>
      <c r="RIX85" s="5"/>
      <c r="RIY85" s="5"/>
      <c r="RIZ85" s="5"/>
      <c r="RJA85" s="5"/>
      <c r="RJB85" s="5"/>
      <c r="RJC85" s="5"/>
      <c r="RJD85" s="5"/>
      <c r="RJE85" s="5"/>
      <c r="RJF85" s="5"/>
      <c r="RJG85" s="5"/>
      <c r="RJH85" s="5"/>
      <c r="RJI85" s="5"/>
      <c r="RJJ85" s="5"/>
      <c r="RJK85" s="5"/>
      <c r="RJL85" s="5"/>
      <c r="RJM85" s="5"/>
      <c r="RJN85" s="5"/>
      <c r="RJO85" s="5"/>
      <c r="RJP85" s="5"/>
      <c r="RJQ85" s="5"/>
      <c r="RJR85" s="5"/>
      <c r="RJS85" s="5"/>
      <c r="RJT85" s="5"/>
      <c r="RJU85" s="5"/>
      <c r="RJV85" s="5"/>
      <c r="RJW85" s="5"/>
      <c r="RJX85" s="5"/>
      <c r="RJY85" s="5"/>
      <c r="RJZ85" s="5"/>
      <c r="RKA85" s="5"/>
      <c r="RKB85" s="5"/>
      <c r="RKC85" s="5"/>
      <c r="RKD85" s="5"/>
      <c r="RKE85" s="5"/>
      <c r="RKF85" s="5"/>
      <c r="RKG85" s="5"/>
      <c r="RKH85" s="5"/>
      <c r="RKI85" s="5"/>
      <c r="RKJ85" s="5"/>
      <c r="RKK85" s="5"/>
      <c r="RKL85" s="5"/>
      <c r="RKM85" s="5"/>
      <c r="RKN85" s="5"/>
      <c r="RKO85" s="5"/>
      <c r="RKP85" s="5"/>
      <c r="RKQ85" s="5"/>
      <c r="RKR85" s="5"/>
      <c r="RKS85" s="5"/>
      <c r="RKT85" s="5"/>
      <c r="RKU85" s="5"/>
      <c r="RKV85" s="5"/>
      <c r="RKW85" s="5"/>
      <c r="RKX85" s="5"/>
      <c r="RKY85" s="5"/>
      <c r="RKZ85" s="5"/>
      <c r="RLA85" s="5"/>
      <c r="RLB85" s="5"/>
      <c r="RLC85" s="5"/>
      <c r="RLD85" s="5"/>
      <c r="RLE85" s="5"/>
      <c r="RLF85" s="5"/>
      <c r="RLG85" s="5"/>
      <c r="RLH85" s="5"/>
      <c r="RLI85" s="5"/>
      <c r="RLJ85" s="5"/>
      <c r="RLK85" s="5"/>
      <c r="RLL85" s="5"/>
      <c r="RLM85" s="5"/>
      <c r="RLN85" s="5"/>
      <c r="RLO85" s="5"/>
      <c r="RLP85" s="5"/>
      <c r="RLQ85" s="5"/>
      <c r="RLR85" s="5"/>
      <c r="RLS85" s="5"/>
      <c r="RLT85" s="5"/>
      <c r="RLU85" s="5"/>
      <c r="RLV85" s="5"/>
      <c r="RLW85" s="5"/>
      <c r="RLX85" s="5"/>
      <c r="RLY85" s="5"/>
      <c r="RLZ85" s="5"/>
      <c r="RMA85" s="5"/>
      <c r="RMB85" s="5"/>
      <c r="RMC85" s="5"/>
      <c r="RMD85" s="5"/>
      <c r="RME85" s="5"/>
      <c r="RMF85" s="5"/>
      <c r="RMG85" s="5"/>
      <c r="RMH85" s="5"/>
      <c r="RMI85" s="5"/>
      <c r="RMJ85" s="5"/>
      <c r="RMK85" s="5"/>
      <c r="RML85" s="5"/>
      <c r="RMM85" s="5"/>
      <c r="RMN85" s="5"/>
      <c r="RMO85" s="5"/>
      <c r="RMP85" s="5"/>
      <c r="RMQ85" s="5"/>
      <c r="RMR85" s="5"/>
      <c r="RMS85" s="5"/>
      <c r="RMT85" s="5"/>
      <c r="RMU85" s="5"/>
      <c r="RMV85" s="5"/>
      <c r="RMW85" s="5"/>
      <c r="RMX85" s="5"/>
      <c r="RMY85" s="5"/>
      <c r="RMZ85" s="5"/>
      <c r="RNA85" s="5"/>
      <c r="RNB85" s="5"/>
      <c r="RNC85" s="5"/>
      <c r="RND85" s="5"/>
      <c r="RNE85" s="5"/>
      <c r="RNF85" s="5"/>
      <c r="RNG85" s="5"/>
      <c r="RNH85" s="5"/>
      <c r="RNI85" s="5"/>
      <c r="RNJ85" s="5"/>
      <c r="RNK85" s="5"/>
      <c r="RNL85" s="5"/>
      <c r="RNM85" s="5"/>
      <c r="RNN85" s="5"/>
      <c r="RNO85" s="5"/>
      <c r="RNP85" s="5"/>
      <c r="RNQ85" s="5"/>
      <c r="RNR85" s="5"/>
      <c r="RNS85" s="5"/>
      <c r="RNT85" s="5"/>
      <c r="RNU85" s="5"/>
      <c r="RNV85" s="5"/>
      <c r="RNW85" s="5"/>
      <c r="RNX85" s="5"/>
      <c r="RNY85" s="5"/>
      <c r="RNZ85" s="5"/>
      <c r="ROA85" s="5"/>
      <c r="ROB85" s="5"/>
      <c r="ROC85" s="5"/>
      <c r="ROD85" s="5"/>
      <c r="ROE85" s="5"/>
      <c r="ROF85" s="5"/>
      <c r="ROG85" s="5"/>
      <c r="ROH85" s="5"/>
      <c r="ROI85" s="5"/>
      <c r="ROJ85" s="5"/>
      <c r="ROK85" s="5"/>
      <c r="ROL85" s="5"/>
      <c r="ROM85" s="5"/>
      <c r="RON85" s="5"/>
      <c r="ROO85" s="5"/>
      <c r="ROP85" s="5"/>
      <c r="ROQ85" s="5"/>
      <c r="ROR85" s="5"/>
      <c r="ROS85" s="5"/>
      <c r="ROT85" s="5"/>
      <c r="ROU85" s="5"/>
      <c r="ROV85" s="5"/>
      <c r="ROW85" s="5"/>
      <c r="ROX85" s="5"/>
      <c r="ROY85" s="5"/>
      <c r="ROZ85" s="5"/>
      <c r="RPA85" s="5"/>
      <c r="RPB85" s="5"/>
      <c r="RPC85" s="5"/>
      <c r="RPD85" s="5"/>
      <c r="RPE85" s="5"/>
      <c r="RPF85" s="5"/>
      <c r="RPG85" s="5"/>
      <c r="RPH85" s="5"/>
      <c r="RPI85" s="5"/>
      <c r="RPJ85" s="5"/>
      <c r="RPK85" s="5"/>
      <c r="RPL85" s="5"/>
      <c r="RPM85" s="5"/>
      <c r="RPN85" s="5"/>
      <c r="RPO85" s="5"/>
      <c r="RPP85" s="5"/>
      <c r="RPQ85" s="5"/>
      <c r="RPR85" s="5"/>
      <c r="RPS85" s="5"/>
      <c r="RPT85" s="5"/>
      <c r="RPU85" s="5"/>
      <c r="RPV85" s="5"/>
      <c r="RPW85" s="5"/>
      <c r="RPX85" s="5"/>
      <c r="RPY85" s="5"/>
      <c r="RPZ85" s="5"/>
      <c r="RQA85" s="5"/>
      <c r="RQB85" s="5"/>
      <c r="RQC85" s="5"/>
      <c r="RQD85" s="5"/>
      <c r="RQE85" s="5"/>
      <c r="RQF85" s="5"/>
      <c r="RQG85" s="5"/>
      <c r="RQH85" s="5"/>
      <c r="RQI85" s="5"/>
      <c r="RQJ85" s="5"/>
      <c r="RQK85" s="5"/>
      <c r="RQL85" s="5"/>
      <c r="RQM85" s="5"/>
      <c r="RQN85" s="5"/>
      <c r="RQO85" s="5"/>
      <c r="RQP85" s="5"/>
      <c r="RQQ85" s="5"/>
      <c r="RQR85" s="5"/>
      <c r="RQS85" s="5"/>
      <c r="RQT85" s="5"/>
      <c r="RQU85" s="5"/>
      <c r="RQV85" s="5"/>
      <c r="RQW85" s="5"/>
      <c r="RQX85" s="5"/>
      <c r="RQY85" s="5"/>
      <c r="RQZ85" s="5"/>
      <c r="RRA85" s="5"/>
      <c r="RRB85" s="5"/>
      <c r="RRC85" s="5"/>
      <c r="RRD85" s="5"/>
      <c r="RRE85" s="5"/>
      <c r="RRF85" s="5"/>
      <c r="RRG85" s="5"/>
      <c r="RRH85" s="5"/>
      <c r="RRI85" s="5"/>
      <c r="RRJ85" s="5"/>
      <c r="RRK85" s="5"/>
      <c r="RRL85" s="5"/>
      <c r="RRM85" s="5"/>
      <c r="RRN85" s="5"/>
      <c r="RRO85" s="5"/>
      <c r="RRP85" s="5"/>
      <c r="RRQ85" s="5"/>
      <c r="RRR85" s="5"/>
      <c r="RRS85" s="5"/>
      <c r="RRT85" s="5"/>
      <c r="RRU85" s="5"/>
      <c r="RRV85" s="5"/>
      <c r="RRW85" s="5"/>
      <c r="RRX85" s="5"/>
      <c r="RRY85" s="5"/>
      <c r="RRZ85" s="5"/>
      <c r="RSA85" s="5"/>
      <c r="RSB85" s="5"/>
      <c r="RSC85" s="5"/>
      <c r="RSD85" s="5"/>
      <c r="RSE85" s="5"/>
      <c r="RSF85" s="5"/>
      <c r="RSG85" s="5"/>
      <c r="RSH85" s="5"/>
      <c r="RSI85" s="5"/>
      <c r="RSJ85" s="5"/>
      <c r="RSK85" s="5"/>
      <c r="RSL85" s="5"/>
      <c r="RSM85" s="5"/>
      <c r="RSN85" s="5"/>
      <c r="RSO85" s="5"/>
      <c r="RSP85" s="5"/>
      <c r="RSQ85" s="5"/>
      <c r="RSR85" s="5"/>
      <c r="RSS85" s="5"/>
      <c r="RST85" s="5"/>
      <c r="RSU85" s="5"/>
      <c r="RSV85" s="5"/>
      <c r="RSW85" s="5"/>
      <c r="RSX85" s="5"/>
      <c r="RSY85" s="5"/>
      <c r="RSZ85" s="5"/>
      <c r="RTA85" s="5"/>
      <c r="RTB85" s="5"/>
      <c r="RTC85" s="5"/>
      <c r="RTD85" s="5"/>
      <c r="RTE85" s="5"/>
      <c r="RTF85" s="5"/>
      <c r="RTG85" s="5"/>
      <c r="RTH85" s="5"/>
      <c r="RTI85" s="5"/>
      <c r="RTJ85" s="5"/>
      <c r="RTK85" s="5"/>
      <c r="RTL85" s="5"/>
      <c r="RTM85" s="5"/>
      <c r="RTN85" s="5"/>
      <c r="RTO85" s="5"/>
      <c r="RTP85" s="5"/>
      <c r="RTQ85" s="5"/>
      <c r="RTR85" s="5"/>
      <c r="RTS85" s="5"/>
      <c r="RTT85" s="5"/>
      <c r="RTU85" s="5"/>
      <c r="RTV85" s="5"/>
      <c r="RTW85" s="5"/>
      <c r="RTX85" s="5"/>
      <c r="RTY85" s="5"/>
      <c r="RTZ85" s="5"/>
      <c r="RUA85" s="5"/>
      <c r="RUB85" s="5"/>
      <c r="RUC85" s="5"/>
      <c r="RUD85" s="5"/>
      <c r="RUE85" s="5"/>
      <c r="RUF85" s="5"/>
      <c r="RUG85" s="5"/>
      <c r="RUH85" s="5"/>
      <c r="RUI85" s="5"/>
      <c r="RUJ85" s="5"/>
      <c r="RUK85" s="5"/>
      <c r="RUL85" s="5"/>
      <c r="RUM85" s="5"/>
      <c r="RUN85" s="5"/>
      <c r="RUO85" s="5"/>
      <c r="RUP85" s="5"/>
      <c r="RUQ85" s="5"/>
      <c r="RUR85" s="5"/>
      <c r="RUS85" s="5"/>
      <c r="RUT85" s="5"/>
      <c r="RUU85" s="5"/>
      <c r="RUV85" s="5"/>
      <c r="RUW85" s="5"/>
      <c r="RUX85" s="5"/>
      <c r="RUY85" s="5"/>
      <c r="RUZ85" s="5"/>
      <c r="RVA85" s="5"/>
      <c r="RVB85" s="5"/>
      <c r="RVC85" s="5"/>
      <c r="RVD85" s="5"/>
      <c r="RVE85" s="5"/>
      <c r="RVF85" s="5"/>
      <c r="RVG85" s="5"/>
      <c r="RVH85" s="5"/>
      <c r="RVI85" s="5"/>
      <c r="RVJ85" s="5"/>
      <c r="RVK85" s="5"/>
      <c r="RVL85" s="5"/>
      <c r="RVM85" s="5"/>
      <c r="RVN85" s="5"/>
      <c r="RVO85" s="5"/>
      <c r="RVP85" s="5"/>
      <c r="RVQ85" s="5"/>
      <c r="RVR85" s="5"/>
      <c r="RVS85" s="5"/>
      <c r="RVT85" s="5"/>
      <c r="RVU85" s="5"/>
      <c r="RVV85" s="5"/>
      <c r="RVW85" s="5"/>
      <c r="RVX85" s="5"/>
      <c r="RVY85" s="5"/>
      <c r="RVZ85" s="5"/>
      <c r="RWA85" s="5"/>
      <c r="RWB85" s="5"/>
      <c r="RWC85" s="5"/>
      <c r="RWD85" s="5"/>
      <c r="RWE85" s="5"/>
      <c r="RWF85" s="5"/>
      <c r="RWG85" s="5"/>
      <c r="RWH85" s="5"/>
      <c r="RWI85" s="5"/>
      <c r="RWJ85" s="5"/>
      <c r="RWK85" s="5"/>
      <c r="RWL85" s="5"/>
      <c r="RWM85" s="5"/>
      <c r="RWN85" s="5"/>
      <c r="RWO85" s="5"/>
      <c r="RWP85" s="5"/>
      <c r="RWQ85" s="5"/>
      <c r="RWR85" s="5"/>
      <c r="RWS85" s="5"/>
      <c r="RWT85" s="5"/>
      <c r="RWU85" s="5"/>
      <c r="RWV85" s="5"/>
      <c r="RWW85" s="5"/>
      <c r="RWX85" s="5"/>
      <c r="RWY85" s="5"/>
      <c r="RWZ85" s="5"/>
      <c r="RXA85" s="5"/>
      <c r="RXB85" s="5"/>
      <c r="RXC85" s="5"/>
      <c r="RXD85" s="5"/>
      <c r="RXE85" s="5"/>
      <c r="RXF85" s="5"/>
      <c r="RXG85" s="5"/>
      <c r="RXH85" s="5"/>
      <c r="RXI85" s="5"/>
      <c r="RXJ85" s="5"/>
      <c r="RXK85" s="5"/>
      <c r="RXL85" s="5"/>
      <c r="RXM85" s="5"/>
      <c r="RXN85" s="5"/>
      <c r="RXO85" s="5"/>
      <c r="RXP85" s="5"/>
      <c r="RXQ85" s="5"/>
      <c r="RXR85" s="5"/>
      <c r="RXS85" s="5"/>
      <c r="RXT85" s="5"/>
      <c r="RXU85" s="5"/>
      <c r="RXV85" s="5"/>
      <c r="RXW85" s="5"/>
      <c r="RXX85" s="5"/>
      <c r="RXY85" s="5"/>
      <c r="RXZ85" s="5"/>
      <c r="RYA85" s="5"/>
      <c r="RYB85" s="5"/>
      <c r="RYC85" s="5"/>
      <c r="RYD85" s="5"/>
      <c r="RYE85" s="5"/>
      <c r="RYF85" s="5"/>
      <c r="RYG85" s="5"/>
      <c r="RYH85" s="5"/>
      <c r="RYI85" s="5"/>
      <c r="RYJ85" s="5"/>
      <c r="RYK85" s="5"/>
      <c r="RYL85" s="5"/>
      <c r="RYM85" s="5"/>
      <c r="RYN85" s="5"/>
      <c r="RYO85" s="5"/>
      <c r="RYP85" s="5"/>
      <c r="RYQ85" s="5"/>
      <c r="RYR85" s="5"/>
      <c r="RYS85" s="5"/>
      <c r="RYT85" s="5"/>
      <c r="RYU85" s="5"/>
      <c r="RYV85" s="5"/>
      <c r="RYW85" s="5"/>
      <c r="RYX85" s="5"/>
      <c r="RYY85" s="5"/>
      <c r="RYZ85" s="5"/>
      <c r="RZA85" s="5"/>
      <c r="RZB85" s="5"/>
      <c r="RZC85" s="5"/>
      <c r="RZD85" s="5"/>
      <c r="RZE85" s="5"/>
      <c r="RZF85" s="5"/>
      <c r="RZG85" s="5"/>
      <c r="RZH85" s="5"/>
      <c r="RZI85" s="5"/>
      <c r="RZJ85" s="5"/>
      <c r="RZK85" s="5"/>
      <c r="RZL85" s="5"/>
      <c r="RZM85" s="5"/>
      <c r="RZN85" s="5"/>
      <c r="RZO85" s="5"/>
      <c r="RZP85" s="5"/>
      <c r="RZQ85" s="5"/>
      <c r="RZR85" s="5"/>
      <c r="RZS85" s="5"/>
      <c r="RZT85" s="5"/>
      <c r="RZU85" s="5"/>
      <c r="RZV85" s="5"/>
      <c r="RZW85" s="5"/>
      <c r="RZX85" s="5"/>
      <c r="RZY85" s="5"/>
      <c r="RZZ85" s="5"/>
      <c r="SAA85" s="5"/>
      <c r="SAB85" s="5"/>
      <c r="SAC85" s="5"/>
      <c r="SAD85" s="5"/>
      <c r="SAE85" s="5"/>
      <c r="SAF85" s="5"/>
      <c r="SAG85" s="5"/>
      <c r="SAH85" s="5"/>
      <c r="SAI85" s="5"/>
      <c r="SAJ85" s="5"/>
      <c r="SAK85" s="5"/>
      <c r="SAL85" s="5"/>
      <c r="SAM85" s="5"/>
      <c r="SAN85" s="5"/>
      <c r="SAO85" s="5"/>
      <c r="SAP85" s="5"/>
      <c r="SAQ85" s="5"/>
      <c r="SAR85" s="5"/>
      <c r="SAS85" s="5"/>
      <c r="SAT85" s="5"/>
      <c r="SAU85" s="5"/>
      <c r="SAV85" s="5"/>
      <c r="SAW85" s="5"/>
      <c r="SAX85" s="5"/>
      <c r="SAY85" s="5"/>
      <c r="SAZ85" s="5"/>
      <c r="SBA85" s="5"/>
      <c r="SBB85" s="5"/>
      <c r="SBC85" s="5"/>
      <c r="SBD85" s="5"/>
      <c r="SBE85" s="5"/>
      <c r="SBF85" s="5"/>
      <c r="SBG85" s="5"/>
      <c r="SBH85" s="5"/>
      <c r="SBI85" s="5"/>
      <c r="SBJ85" s="5"/>
      <c r="SBK85" s="5"/>
      <c r="SBL85" s="5"/>
      <c r="SBM85" s="5"/>
      <c r="SBN85" s="5"/>
      <c r="SBO85" s="5"/>
      <c r="SBP85" s="5"/>
      <c r="SBQ85" s="5"/>
      <c r="SBR85" s="5"/>
      <c r="SBS85" s="5"/>
      <c r="SBT85" s="5"/>
      <c r="SBU85" s="5"/>
      <c r="SBV85" s="5"/>
      <c r="SBW85" s="5"/>
      <c r="SBX85" s="5"/>
      <c r="SBY85" s="5"/>
      <c r="SBZ85" s="5"/>
      <c r="SCA85" s="5"/>
      <c r="SCB85" s="5"/>
      <c r="SCC85" s="5"/>
      <c r="SCD85" s="5"/>
      <c r="SCE85" s="5"/>
      <c r="SCF85" s="5"/>
      <c r="SCG85" s="5"/>
      <c r="SCH85" s="5"/>
      <c r="SCI85" s="5"/>
      <c r="SCJ85" s="5"/>
      <c r="SCK85" s="5"/>
      <c r="SCL85" s="5"/>
      <c r="SCM85" s="5"/>
      <c r="SCN85" s="5"/>
      <c r="SCO85" s="5"/>
      <c r="SCP85" s="5"/>
      <c r="SCQ85" s="5"/>
      <c r="SCR85" s="5"/>
      <c r="SCS85" s="5"/>
      <c r="SCT85" s="5"/>
      <c r="SCU85" s="5"/>
      <c r="SCV85" s="5"/>
      <c r="SCW85" s="5"/>
      <c r="SCX85" s="5"/>
      <c r="SCY85" s="5"/>
      <c r="SCZ85" s="5"/>
      <c r="SDA85" s="5"/>
      <c r="SDB85" s="5"/>
      <c r="SDC85" s="5"/>
      <c r="SDD85" s="5"/>
      <c r="SDE85" s="5"/>
      <c r="SDF85" s="5"/>
      <c r="SDG85" s="5"/>
      <c r="SDH85" s="5"/>
      <c r="SDI85" s="5"/>
      <c r="SDJ85" s="5"/>
      <c r="SDK85" s="5"/>
      <c r="SDL85" s="5"/>
      <c r="SDM85" s="5"/>
      <c r="SDN85" s="5"/>
      <c r="SDO85" s="5"/>
      <c r="SDP85" s="5"/>
      <c r="SDQ85" s="5"/>
      <c r="SDR85" s="5"/>
      <c r="SDS85" s="5"/>
      <c r="SDT85" s="5"/>
      <c r="SDU85" s="5"/>
      <c r="SDV85" s="5"/>
      <c r="SDW85" s="5"/>
      <c r="SDX85" s="5"/>
      <c r="SDY85" s="5"/>
      <c r="SDZ85" s="5"/>
      <c r="SEA85" s="5"/>
      <c r="SEB85" s="5"/>
      <c r="SEC85" s="5"/>
      <c r="SED85" s="5"/>
      <c r="SEE85" s="5"/>
      <c r="SEF85" s="5"/>
      <c r="SEG85" s="5"/>
      <c r="SEH85" s="5"/>
      <c r="SEI85" s="5"/>
      <c r="SEJ85" s="5"/>
      <c r="SEK85" s="5"/>
      <c r="SEL85" s="5"/>
      <c r="SEM85" s="5"/>
      <c r="SEN85" s="5"/>
      <c r="SEO85" s="5"/>
      <c r="SEP85" s="5"/>
      <c r="SEQ85" s="5"/>
      <c r="SER85" s="5"/>
      <c r="SES85" s="5"/>
      <c r="SET85" s="5"/>
      <c r="SEU85" s="5"/>
      <c r="SEV85" s="5"/>
      <c r="SEW85" s="5"/>
      <c r="SEX85" s="5"/>
      <c r="SEY85" s="5"/>
      <c r="SEZ85" s="5"/>
      <c r="SFA85" s="5"/>
      <c r="SFB85" s="5"/>
      <c r="SFC85" s="5"/>
      <c r="SFD85" s="5"/>
      <c r="SFE85" s="5"/>
      <c r="SFF85" s="5"/>
      <c r="SFG85" s="5"/>
      <c r="SFH85" s="5"/>
      <c r="SFI85" s="5"/>
      <c r="SFJ85" s="5"/>
      <c r="SFK85" s="5"/>
      <c r="SFL85" s="5"/>
      <c r="SFM85" s="5"/>
      <c r="SFN85" s="5"/>
      <c r="SFO85" s="5"/>
      <c r="SFP85" s="5"/>
      <c r="SFQ85" s="5"/>
      <c r="SFR85" s="5"/>
      <c r="SFS85" s="5"/>
      <c r="SFT85" s="5"/>
      <c r="SFU85" s="5"/>
      <c r="SFV85" s="5"/>
      <c r="SFW85" s="5"/>
      <c r="SFX85" s="5"/>
      <c r="SFY85" s="5"/>
      <c r="SFZ85" s="5"/>
      <c r="SGA85" s="5"/>
      <c r="SGB85" s="5"/>
      <c r="SGC85" s="5"/>
      <c r="SGD85" s="5"/>
      <c r="SGE85" s="5"/>
      <c r="SGF85" s="5"/>
      <c r="SGG85" s="5"/>
      <c r="SGH85" s="5"/>
      <c r="SGI85" s="5"/>
      <c r="SGJ85" s="5"/>
      <c r="SGK85" s="5"/>
      <c r="SGL85" s="5"/>
      <c r="SGM85" s="5"/>
      <c r="SGN85" s="5"/>
      <c r="SGO85" s="5"/>
      <c r="SGP85" s="5"/>
      <c r="SGQ85" s="5"/>
      <c r="SGR85" s="5"/>
      <c r="SGS85" s="5"/>
      <c r="SGT85" s="5"/>
      <c r="SGU85" s="5"/>
      <c r="SGV85" s="5"/>
      <c r="SGW85" s="5"/>
      <c r="SGX85" s="5"/>
      <c r="SGY85" s="5"/>
      <c r="SGZ85" s="5"/>
      <c r="SHA85" s="5"/>
      <c r="SHB85" s="5"/>
      <c r="SHC85" s="5"/>
      <c r="SHD85" s="5"/>
      <c r="SHE85" s="5"/>
      <c r="SHF85" s="5"/>
      <c r="SHG85" s="5"/>
      <c r="SHH85" s="5"/>
      <c r="SHI85" s="5"/>
      <c r="SHJ85" s="5"/>
      <c r="SHK85" s="5"/>
      <c r="SHL85" s="5"/>
      <c r="SHM85" s="5"/>
      <c r="SHN85" s="5"/>
      <c r="SHO85" s="5"/>
      <c r="SHP85" s="5"/>
      <c r="SHQ85" s="5"/>
      <c r="SHR85" s="5"/>
      <c r="SHS85" s="5"/>
      <c r="SHT85" s="5"/>
      <c r="SHU85" s="5"/>
      <c r="SHV85" s="5"/>
      <c r="SHW85" s="5"/>
      <c r="SHX85" s="5"/>
      <c r="SHY85" s="5"/>
      <c r="SHZ85" s="5"/>
      <c r="SIA85" s="5"/>
      <c r="SIB85" s="5"/>
      <c r="SIC85" s="5"/>
      <c r="SID85" s="5"/>
      <c r="SIE85" s="5"/>
      <c r="SIF85" s="5"/>
      <c r="SIG85" s="5"/>
      <c r="SIH85" s="5"/>
      <c r="SII85" s="5"/>
      <c r="SIJ85" s="5"/>
      <c r="SIK85" s="5"/>
      <c r="SIL85" s="5"/>
      <c r="SIM85" s="5"/>
      <c r="SIN85" s="5"/>
      <c r="SIO85" s="5"/>
      <c r="SIP85" s="5"/>
      <c r="SIQ85" s="5"/>
      <c r="SIR85" s="5"/>
      <c r="SIS85" s="5"/>
      <c r="SIT85" s="5"/>
      <c r="SIU85" s="5"/>
      <c r="SIV85" s="5"/>
      <c r="SIW85" s="5"/>
      <c r="SIX85" s="5"/>
      <c r="SIY85" s="5"/>
      <c r="SIZ85" s="5"/>
      <c r="SJA85" s="5"/>
      <c r="SJB85" s="5"/>
      <c r="SJC85" s="5"/>
      <c r="SJD85" s="5"/>
      <c r="SJE85" s="5"/>
      <c r="SJF85" s="5"/>
      <c r="SJG85" s="5"/>
      <c r="SJH85" s="5"/>
      <c r="SJI85" s="5"/>
      <c r="SJJ85" s="5"/>
      <c r="SJK85" s="5"/>
      <c r="SJL85" s="5"/>
      <c r="SJM85" s="5"/>
      <c r="SJN85" s="5"/>
      <c r="SJO85" s="5"/>
      <c r="SJP85" s="5"/>
      <c r="SJQ85" s="5"/>
      <c r="SJR85" s="5"/>
      <c r="SJS85" s="5"/>
      <c r="SJT85" s="5"/>
      <c r="SJU85" s="5"/>
      <c r="SJV85" s="5"/>
      <c r="SJW85" s="5"/>
      <c r="SJX85" s="5"/>
      <c r="SJY85" s="5"/>
      <c r="SJZ85" s="5"/>
      <c r="SKA85" s="5"/>
      <c r="SKB85" s="5"/>
      <c r="SKC85" s="5"/>
      <c r="SKD85" s="5"/>
      <c r="SKE85" s="5"/>
      <c r="SKF85" s="5"/>
      <c r="SKG85" s="5"/>
      <c r="SKH85" s="5"/>
      <c r="SKI85" s="5"/>
      <c r="SKJ85" s="5"/>
      <c r="SKK85" s="5"/>
      <c r="SKL85" s="5"/>
      <c r="SKM85" s="5"/>
      <c r="SKN85" s="5"/>
      <c r="SKO85" s="5"/>
      <c r="SKP85" s="5"/>
      <c r="SKQ85" s="5"/>
      <c r="SKR85" s="5"/>
      <c r="SKS85" s="5"/>
      <c r="SKT85" s="5"/>
      <c r="SKU85" s="5"/>
      <c r="SKV85" s="5"/>
      <c r="SKW85" s="5"/>
      <c r="SKX85" s="5"/>
      <c r="SKY85" s="5"/>
      <c r="SKZ85" s="5"/>
      <c r="SLA85" s="5"/>
      <c r="SLB85" s="5"/>
      <c r="SLC85" s="5"/>
      <c r="SLD85" s="5"/>
      <c r="SLE85" s="5"/>
      <c r="SLF85" s="5"/>
      <c r="SLG85" s="5"/>
      <c r="SLH85" s="5"/>
      <c r="SLI85" s="5"/>
      <c r="SLJ85" s="5"/>
      <c r="SLK85" s="5"/>
      <c r="SLL85" s="5"/>
      <c r="SLM85" s="5"/>
      <c r="SLN85" s="5"/>
      <c r="SLO85" s="5"/>
      <c r="SLP85" s="5"/>
      <c r="SLQ85" s="5"/>
      <c r="SLR85" s="5"/>
      <c r="SLS85" s="5"/>
      <c r="SLT85" s="5"/>
      <c r="SLU85" s="5"/>
      <c r="SLV85" s="5"/>
      <c r="SLW85" s="5"/>
      <c r="SLX85" s="5"/>
      <c r="SLY85" s="5"/>
      <c r="SLZ85" s="5"/>
      <c r="SMA85" s="5"/>
      <c r="SMB85" s="5"/>
      <c r="SMC85" s="5"/>
      <c r="SMD85" s="5"/>
      <c r="SME85" s="5"/>
      <c r="SMF85" s="5"/>
      <c r="SMG85" s="5"/>
      <c r="SMH85" s="5"/>
      <c r="SMI85" s="5"/>
      <c r="SMJ85" s="5"/>
      <c r="SMK85" s="5"/>
      <c r="SML85" s="5"/>
      <c r="SMM85" s="5"/>
      <c r="SMN85" s="5"/>
      <c r="SMO85" s="5"/>
      <c r="SMP85" s="5"/>
      <c r="SMQ85" s="5"/>
      <c r="SMR85" s="5"/>
      <c r="SMS85" s="5"/>
      <c r="SMT85" s="5"/>
      <c r="SMU85" s="5"/>
      <c r="SMV85" s="5"/>
      <c r="SMW85" s="5"/>
      <c r="SMX85" s="5"/>
      <c r="SMY85" s="5"/>
      <c r="SMZ85" s="5"/>
      <c r="SNA85" s="5"/>
      <c r="SNB85" s="5"/>
      <c r="SNC85" s="5"/>
      <c r="SND85" s="5"/>
      <c r="SNE85" s="5"/>
      <c r="SNF85" s="5"/>
      <c r="SNG85" s="5"/>
      <c r="SNH85" s="5"/>
      <c r="SNI85" s="5"/>
      <c r="SNJ85" s="5"/>
      <c r="SNK85" s="5"/>
      <c r="SNL85" s="5"/>
      <c r="SNM85" s="5"/>
      <c r="SNN85" s="5"/>
      <c r="SNO85" s="5"/>
      <c r="SNP85" s="5"/>
      <c r="SNQ85" s="5"/>
      <c r="SNR85" s="5"/>
      <c r="SNS85" s="5"/>
      <c r="SNT85" s="5"/>
      <c r="SNU85" s="5"/>
      <c r="SNV85" s="5"/>
      <c r="SNW85" s="5"/>
      <c r="SNX85" s="5"/>
      <c r="SNY85" s="5"/>
      <c r="SNZ85" s="5"/>
      <c r="SOA85" s="5"/>
      <c r="SOB85" s="5"/>
      <c r="SOC85" s="5"/>
      <c r="SOD85" s="5"/>
      <c r="SOE85" s="5"/>
      <c r="SOF85" s="5"/>
      <c r="SOG85" s="5"/>
      <c r="SOH85" s="5"/>
      <c r="SOI85" s="5"/>
      <c r="SOJ85" s="5"/>
      <c r="SOK85" s="5"/>
      <c r="SOL85" s="5"/>
      <c r="SOM85" s="5"/>
      <c r="SON85" s="5"/>
      <c r="SOO85" s="5"/>
      <c r="SOP85" s="5"/>
      <c r="SOQ85" s="5"/>
      <c r="SOR85" s="5"/>
      <c r="SOS85" s="5"/>
      <c r="SOT85" s="5"/>
      <c r="SOU85" s="5"/>
      <c r="SOV85" s="5"/>
      <c r="SOW85" s="5"/>
      <c r="SOX85" s="5"/>
      <c r="SOY85" s="5"/>
      <c r="SOZ85" s="5"/>
      <c r="SPA85" s="5"/>
      <c r="SPB85" s="5"/>
      <c r="SPC85" s="5"/>
      <c r="SPD85" s="5"/>
      <c r="SPE85" s="5"/>
      <c r="SPF85" s="5"/>
      <c r="SPG85" s="5"/>
      <c r="SPH85" s="5"/>
      <c r="SPI85" s="5"/>
      <c r="SPJ85" s="5"/>
      <c r="SPK85" s="5"/>
      <c r="SPL85" s="5"/>
      <c r="SPM85" s="5"/>
      <c r="SPN85" s="5"/>
      <c r="SPO85" s="5"/>
      <c r="SPP85" s="5"/>
      <c r="SPQ85" s="5"/>
      <c r="SPR85" s="5"/>
      <c r="SPS85" s="5"/>
      <c r="SPT85" s="5"/>
      <c r="SPU85" s="5"/>
      <c r="SPV85" s="5"/>
      <c r="SPW85" s="5"/>
      <c r="SPX85" s="5"/>
      <c r="SPY85" s="5"/>
      <c r="SPZ85" s="5"/>
      <c r="SQA85" s="5"/>
      <c r="SQB85" s="5"/>
      <c r="SQC85" s="5"/>
      <c r="SQD85" s="5"/>
      <c r="SQE85" s="5"/>
      <c r="SQF85" s="5"/>
      <c r="SQG85" s="5"/>
      <c r="SQH85" s="5"/>
      <c r="SQI85" s="5"/>
      <c r="SQJ85" s="5"/>
      <c r="SQK85" s="5"/>
      <c r="SQL85" s="5"/>
      <c r="SQM85" s="5"/>
      <c r="SQN85" s="5"/>
      <c r="SQO85" s="5"/>
      <c r="SQP85" s="5"/>
      <c r="SQQ85" s="5"/>
      <c r="SQR85" s="5"/>
      <c r="SQS85" s="5"/>
      <c r="SQT85" s="5"/>
      <c r="SQU85" s="5"/>
      <c r="SQV85" s="5"/>
      <c r="SQW85" s="5"/>
      <c r="SQX85" s="5"/>
      <c r="SQY85" s="5"/>
      <c r="SQZ85" s="5"/>
      <c r="SRA85" s="5"/>
      <c r="SRB85" s="5"/>
      <c r="SRC85" s="5"/>
      <c r="SRD85" s="5"/>
      <c r="SRE85" s="5"/>
      <c r="SRF85" s="5"/>
      <c r="SRG85" s="5"/>
      <c r="SRH85" s="5"/>
      <c r="SRI85" s="5"/>
      <c r="SRJ85" s="5"/>
      <c r="SRK85" s="5"/>
      <c r="SRL85" s="5"/>
      <c r="SRM85" s="5"/>
      <c r="SRN85" s="5"/>
      <c r="SRO85" s="5"/>
      <c r="SRP85" s="5"/>
      <c r="SRQ85" s="5"/>
      <c r="SRR85" s="5"/>
      <c r="SRS85" s="5"/>
      <c r="SRT85" s="5"/>
      <c r="SRU85" s="5"/>
      <c r="SRV85" s="5"/>
      <c r="SRW85" s="5"/>
      <c r="SRX85" s="5"/>
      <c r="SRY85" s="5"/>
      <c r="SRZ85" s="5"/>
      <c r="SSA85" s="5"/>
      <c r="SSB85" s="5"/>
      <c r="SSC85" s="5"/>
      <c r="SSD85" s="5"/>
      <c r="SSE85" s="5"/>
      <c r="SSF85" s="5"/>
      <c r="SSG85" s="5"/>
      <c r="SSH85" s="5"/>
      <c r="SSI85" s="5"/>
      <c r="SSJ85" s="5"/>
      <c r="SSK85" s="5"/>
      <c r="SSL85" s="5"/>
      <c r="SSM85" s="5"/>
      <c r="SSN85" s="5"/>
      <c r="SSO85" s="5"/>
      <c r="SSP85" s="5"/>
      <c r="SSQ85" s="5"/>
      <c r="SSR85" s="5"/>
      <c r="SSS85" s="5"/>
      <c r="SST85" s="5"/>
      <c r="SSU85" s="5"/>
      <c r="SSV85" s="5"/>
      <c r="SSW85" s="5"/>
      <c r="SSX85" s="5"/>
      <c r="SSY85" s="5"/>
      <c r="SSZ85" s="5"/>
      <c r="STA85" s="5"/>
      <c r="STB85" s="5"/>
      <c r="STC85" s="5"/>
      <c r="STD85" s="5"/>
      <c r="STE85" s="5"/>
      <c r="STF85" s="5"/>
      <c r="STG85" s="5"/>
      <c r="STH85" s="5"/>
      <c r="STI85" s="5"/>
      <c r="STJ85" s="5"/>
      <c r="STK85" s="5"/>
      <c r="STL85" s="5"/>
      <c r="STM85" s="5"/>
      <c r="STN85" s="5"/>
      <c r="STO85" s="5"/>
      <c r="STP85" s="5"/>
      <c r="STQ85" s="5"/>
      <c r="STR85" s="5"/>
      <c r="STS85" s="5"/>
      <c r="STT85" s="5"/>
      <c r="STU85" s="5"/>
      <c r="STV85" s="5"/>
      <c r="STW85" s="5"/>
      <c r="STX85" s="5"/>
      <c r="STY85" s="5"/>
      <c r="STZ85" s="5"/>
      <c r="SUA85" s="5"/>
      <c r="SUB85" s="5"/>
      <c r="SUC85" s="5"/>
      <c r="SUD85" s="5"/>
      <c r="SUE85" s="5"/>
      <c r="SUF85" s="5"/>
      <c r="SUG85" s="5"/>
      <c r="SUH85" s="5"/>
      <c r="SUI85" s="5"/>
      <c r="SUJ85" s="5"/>
      <c r="SUK85" s="5"/>
      <c r="SUL85" s="5"/>
      <c r="SUM85" s="5"/>
      <c r="SUN85" s="5"/>
      <c r="SUO85" s="5"/>
      <c r="SUP85" s="5"/>
      <c r="SUQ85" s="5"/>
      <c r="SUR85" s="5"/>
      <c r="SUS85" s="5"/>
      <c r="SUT85" s="5"/>
      <c r="SUU85" s="5"/>
      <c r="SUV85" s="5"/>
      <c r="SUW85" s="5"/>
      <c r="SUX85" s="5"/>
      <c r="SUY85" s="5"/>
      <c r="SUZ85" s="5"/>
      <c r="SVA85" s="5"/>
      <c r="SVB85" s="5"/>
      <c r="SVC85" s="5"/>
      <c r="SVD85" s="5"/>
      <c r="SVE85" s="5"/>
      <c r="SVF85" s="5"/>
      <c r="SVG85" s="5"/>
      <c r="SVH85" s="5"/>
      <c r="SVI85" s="5"/>
      <c r="SVJ85" s="5"/>
      <c r="SVK85" s="5"/>
      <c r="SVL85" s="5"/>
      <c r="SVM85" s="5"/>
      <c r="SVN85" s="5"/>
      <c r="SVO85" s="5"/>
      <c r="SVP85" s="5"/>
      <c r="SVQ85" s="5"/>
      <c r="SVR85" s="5"/>
      <c r="SVS85" s="5"/>
      <c r="SVT85" s="5"/>
      <c r="SVU85" s="5"/>
      <c r="SVV85" s="5"/>
      <c r="SVW85" s="5"/>
      <c r="SVX85" s="5"/>
      <c r="SVY85" s="5"/>
      <c r="SVZ85" s="5"/>
      <c r="SWA85" s="5"/>
      <c r="SWB85" s="5"/>
      <c r="SWC85" s="5"/>
      <c r="SWD85" s="5"/>
      <c r="SWE85" s="5"/>
      <c r="SWF85" s="5"/>
      <c r="SWG85" s="5"/>
      <c r="SWH85" s="5"/>
      <c r="SWI85" s="5"/>
      <c r="SWJ85" s="5"/>
      <c r="SWK85" s="5"/>
      <c r="SWL85" s="5"/>
      <c r="SWM85" s="5"/>
      <c r="SWN85" s="5"/>
      <c r="SWO85" s="5"/>
      <c r="SWP85" s="5"/>
      <c r="SWQ85" s="5"/>
      <c r="SWR85" s="5"/>
      <c r="SWS85" s="5"/>
      <c r="SWT85" s="5"/>
      <c r="SWU85" s="5"/>
      <c r="SWV85" s="5"/>
      <c r="SWW85" s="5"/>
      <c r="SWX85" s="5"/>
      <c r="SWY85" s="5"/>
      <c r="SWZ85" s="5"/>
      <c r="SXA85" s="5"/>
      <c r="SXB85" s="5"/>
      <c r="SXC85" s="5"/>
      <c r="SXD85" s="5"/>
      <c r="SXE85" s="5"/>
      <c r="SXF85" s="5"/>
      <c r="SXG85" s="5"/>
      <c r="SXH85" s="5"/>
      <c r="SXI85" s="5"/>
      <c r="SXJ85" s="5"/>
      <c r="SXK85" s="5"/>
      <c r="SXL85" s="5"/>
      <c r="SXM85" s="5"/>
      <c r="SXN85" s="5"/>
      <c r="SXO85" s="5"/>
      <c r="SXP85" s="5"/>
      <c r="SXQ85" s="5"/>
      <c r="SXR85" s="5"/>
      <c r="SXS85" s="5"/>
      <c r="SXT85" s="5"/>
      <c r="SXU85" s="5"/>
      <c r="SXV85" s="5"/>
      <c r="SXW85" s="5"/>
      <c r="SXX85" s="5"/>
      <c r="SXY85" s="5"/>
      <c r="SXZ85" s="5"/>
      <c r="SYA85" s="5"/>
      <c r="SYB85" s="5"/>
      <c r="SYC85" s="5"/>
      <c r="SYD85" s="5"/>
      <c r="SYE85" s="5"/>
      <c r="SYF85" s="5"/>
      <c r="SYG85" s="5"/>
      <c r="SYH85" s="5"/>
      <c r="SYI85" s="5"/>
      <c r="SYJ85" s="5"/>
      <c r="SYK85" s="5"/>
      <c r="SYL85" s="5"/>
      <c r="SYM85" s="5"/>
      <c r="SYN85" s="5"/>
      <c r="SYO85" s="5"/>
      <c r="SYP85" s="5"/>
      <c r="SYQ85" s="5"/>
      <c r="SYR85" s="5"/>
      <c r="SYS85" s="5"/>
      <c r="SYT85" s="5"/>
      <c r="SYU85" s="5"/>
      <c r="SYV85" s="5"/>
      <c r="SYW85" s="5"/>
      <c r="SYX85" s="5"/>
      <c r="SYY85" s="5"/>
      <c r="SYZ85" s="5"/>
      <c r="SZA85" s="5"/>
      <c r="SZB85" s="5"/>
      <c r="SZC85" s="5"/>
      <c r="SZD85" s="5"/>
      <c r="SZE85" s="5"/>
      <c r="SZF85" s="5"/>
      <c r="SZG85" s="5"/>
      <c r="SZH85" s="5"/>
      <c r="SZI85" s="5"/>
      <c r="SZJ85" s="5"/>
      <c r="SZK85" s="5"/>
      <c r="SZL85" s="5"/>
      <c r="SZM85" s="5"/>
      <c r="SZN85" s="5"/>
      <c r="SZO85" s="5"/>
      <c r="SZP85" s="5"/>
      <c r="SZQ85" s="5"/>
      <c r="SZR85" s="5"/>
      <c r="SZS85" s="5"/>
      <c r="SZT85" s="5"/>
      <c r="SZU85" s="5"/>
      <c r="SZV85" s="5"/>
      <c r="SZW85" s="5"/>
      <c r="SZX85" s="5"/>
      <c r="SZY85" s="5"/>
      <c r="SZZ85" s="5"/>
      <c r="TAA85" s="5"/>
      <c r="TAB85" s="5"/>
      <c r="TAC85" s="5"/>
      <c r="TAD85" s="5"/>
      <c r="TAE85" s="5"/>
      <c r="TAF85" s="5"/>
      <c r="TAG85" s="5"/>
      <c r="TAH85" s="5"/>
      <c r="TAI85" s="5"/>
      <c r="TAJ85" s="5"/>
      <c r="TAK85" s="5"/>
      <c r="TAL85" s="5"/>
      <c r="TAM85" s="5"/>
      <c r="TAN85" s="5"/>
      <c r="TAO85" s="5"/>
      <c r="TAP85" s="5"/>
      <c r="TAQ85" s="5"/>
      <c r="TAR85" s="5"/>
      <c r="TAS85" s="5"/>
      <c r="TAT85" s="5"/>
      <c r="TAU85" s="5"/>
      <c r="TAV85" s="5"/>
      <c r="TAW85" s="5"/>
      <c r="TAX85" s="5"/>
      <c r="TAY85" s="5"/>
      <c r="TAZ85" s="5"/>
      <c r="TBA85" s="5"/>
      <c r="TBB85" s="5"/>
      <c r="TBC85" s="5"/>
      <c r="TBD85" s="5"/>
      <c r="TBE85" s="5"/>
      <c r="TBF85" s="5"/>
      <c r="TBG85" s="5"/>
      <c r="TBH85" s="5"/>
      <c r="TBI85" s="5"/>
      <c r="TBJ85" s="5"/>
      <c r="TBK85" s="5"/>
      <c r="TBL85" s="5"/>
      <c r="TBM85" s="5"/>
      <c r="TBN85" s="5"/>
      <c r="TBO85" s="5"/>
      <c r="TBP85" s="5"/>
      <c r="TBQ85" s="5"/>
      <c r="TBR85" s="5"/>
      <c r="TBS85" s="5"/>
      <c r="TBT85" s="5"/>
      <c r="TBU85" s="5"/>
      <c r="TBV85" s="5"/>
      <c r="TBW85" s="5"/>
      <c r="TBX85" s="5"/>
      <c r="TBY85" s="5"/>
      <c r="TBZ85" s="5"/>
      <c r="TCA85" s="5"/>
      <c r="TCB85" s="5"/>
      <c r="TCC85" s="5"/>
      <c r="TCD85" s="5"/>
      <c r="TCE85" s="5"/>
      <c r="TCF85" s="5"/>
      <c r="TCG85" s="5"/>
      <c r="TCH85" s="5"/>
      <c r="TCI85" s="5"/>
      <c r="TCJ85" s="5"/>
      <c r="TCK85" s="5"/>
      <c r="TCL85" s="5"/>
      <c r="TCM85" s="5"/>
      <c r="TCN85" s="5"/>
      <c r="TCO85" s="5"/>
      <c r="TCP85" s="5"/>
      <c r="TCQ85" s="5"/>
      <c r="TCR85" s="5"/>
      <c r="TCS85" s="5"/>
      <c r="TCT85" s="5"/>
      <c r="TCU85" s="5"/>
      <c r="TCV85" s="5"/>
      <c r="TCW85" s="5"/>
      <c r="TCX85" s="5"/>
      <c r="TCY85" s="5"/>
      <c r="TCZ85" s="5"/>
      <c r="TDA85" s="5"/>
      <c r="TDB85" s="5"/>
      <c r="TDC85" s="5"/>
      <c r="TDD85" s="5"/>
      <c r="TDE85" s="5"/>
      <c r="TDF85" s="5"/>
      <c r="TDG85" s="5"/>
      <c r="TDH85" s="5"/>
      <c r="TDI85" s="5"/>
      <c r="TDJ85" s="5"/>
      <c r="TDK85" s="5"/>
      <c r="TDL85" s="5"/>
      <c r="TDM85" s="5"/>
      <c r="TDN85" s="5"/>
      <c r="TDO85" s="5"/>
      <c r="TDP85" s="5"/>
      <c r="TDQ85" s="5"/>
      <c r="TDR85" s="5"/>
      <c r="TDS85" s="5"/>
      <c r="TDT85" s="5"/>
      <c r="TDU85" s="5"/>
      <c r="TDV85" s="5"/>
      <c r="TDW85" s="5"/>
      <c r="TDX85" s="5"/>
      <c r="TDY85" s="5"/>
      <c r="TDZ85" s="5"/>
      <c r="TEA85" s="5"/>
      <c r="TEB85" s="5"/>
      <c r="TEC85" s="5"/>
      <c r="TED85" s="5"/>
      <c r="TEE85" s="5"/>
      <c r="TEF85" s="5"/>
      <c r="TEG85" s="5"/>
      <c r="TEH85" s="5"/>
      <c r="TEI85" s="5"/>
      <c r="TEJ85" s="5"/>
      <c r="TEK85" s="5"/>
      <c r="TEL85" s="5"/>
      <c r="TEM85" s="5"/>
      <c r="TEN85" s="5"/>
      <c r="TEO85" s="5"/>
      <c r="TEP85" s="5"/>
      <c r="TEQ85" s="5"/>
      <c r="TER85" s="5"/>
      <c r="TES85" s="5"/>
      <c r="TET85" s="5"/>
      <c r="TEU85" s="5"/>
      <c r="TEV85" s="5"/>
      <c r="TEW85" s="5"/>
      <c r="TEX85" s="5"/>
      <c r="TEY85" s="5"/>
      <c r="TEZ85" s="5"/>
      <c r="TFA85" s="5"/>
      <c r="TFB85" s="5"/>
      <c r="TFC85" s="5"/>
      <c r="TFD85" s="5"/>
      <c r="TFE85" s="5"/>
      <c r="TFF85" s="5"/>
      <c r="TFG85" s="5"/>
      <c r="TFH85" s="5"/>
      <c r="TFI85" s="5"/>
      <c r="TFJ85" s="5"/>
      <c r="TFK85" s="5"/>
      <c r="TFL85" s="5"/>
      <c r="TFM85" s="5"/>
      <c r="TFN85" s="5"/>
      <c r="TFO85" s="5"/>
      <c r="TFP85" s="5"/>
      <c r="TFQ85" s="5"/>
      <c r="TFR85" s="5"/>
      <c r="TFS85" s="5"/>
      <c r="TFT85" s="5"/>
      <c r="TFU85" s="5"/>
      <c r="TFV85" s="5"/>
      <c r="TFW85" s="5"/>
      <c r="TFX85" s="5"/>
      <c r="TFY85" s="5"/>
      <c r="TFZ85" s="5"/>
      <c r="TGA85" s="5"/>
      <c r="TGB85" s="5"/>
      <c r="TGC85" s="5"/>
      <c r="TGD85" s="5"/>
      <c r="TGE85" s="5"/>
      <c r="TGF85" s="5"/>
      <c r="TGG85" s="5"/>
      <c r="TGH85" s="5"/>
      <c r="TGI85" s="5"/>
      <c r="TGJ85" s="5"/>
      <c r="TGK85" s="5"/>
      <c r="TGL85" s="5"/>
      <c r="TGM85" s="5"/>
      <c r="TGN85" s="5"/>
      <c r="TGO85" s="5"/>
      <c r="TGP85" s="5"/>
      <c r="TGQ85" s="5"/>
      <c r="TGR85" s="5"/>
      <c r="TGS85" s="5"/>
      <c r="TGT85" s="5"/>
      <c r="TGU85" s="5"/>
      <c r="TGV85" s="5"/>
      <c r="TGW85" s="5"/>
      <c r="TGX85" s="5"/>
      <c r="TGY85" s="5"/>
      <c r="TGZ85" s="5"/>
      <c r="THA85" s="5"/>
      <c r="THB85" s="5"/>
      <c r="THC85" s="5"/>
      <c r="THD85" s="5"/>
      <c r="THE85" s="5"/>
      <c r="THF85" s="5"/>
      <c r="THG85" s="5"/>
      <c r="THH85" s="5"/>
      <c r="THI85" s="5"/>
      <c r="THJ85" s="5"/>
      <c r="THK85" s="5"/>
      <c r="THL85" s="5"/>
      <c r="THM85" s="5"/>
      <c r="THN85" s="5"/>
      <c r="THO85" s="5"/>
      <c r="THP85" s="5"/>
      <c r="THQ85" s="5"/>
      <c r="THR85" s="5"/>
      <c r="THS85" s="5"/>
      <c r="THT85" s="5"/>
      <c r="THU85" s="5"/>
      <c r="THV85" s="5"/>
      <c r="THW85" s="5"/>
      <c r="THX85" s="5"/>
      <c r="THY85" s="5"/>
      <c r="THZ85" s="5"/>
      <c r="TIA85" s="5"/>
      <c r="TIB85" s="5"/>
      <c r="TIC85" s="5"/>
      <c r="TID85" s="5"/>
      <c r="TIE85" s="5"/>
      <c r="TIF85" s="5"/>
      <c r="TIG85" s="5"/>
      <c r="TIH85" s="5"/>
      <c r="TII85" s="5"/>
      <c r="TIJ85" s="5"/>
      <c r="TIK85" s="5"/>
      <c r="TIL85" s="5"/>
      <c r="TIM85" s="5"/>
      <c r="TIN85" s="5"/>
      <c r="TIO85" s="5"/>
      <c r="TIP85" s="5"/>
      <c r="TIQ85" s="5"/>
      <c r="TIR85" s="5"/>
      <c r="TIS85" s="5"/>
      <c r="TIT85" s="5"/>
      <c r="TIU85" s="5"/>
      <c r="TIV85" s="5"/>
      <c r="TIW85" s="5"/>
      <c r="TIX85" s="5"/>
      <c r="TIY85" s="5"/>
      <c r="TIZ85" s="5"/>
      <c r="TJA85" s="5"/>
      <c r="TJB85" s="5"/>
      <c r="TJC85" s="5"/>
      <c r="TJD85" s="5"/>
      <c r="TJE85" s="5"/>
      <c r="TJF85" s="5"/>
      <c r="TJG85" s="5"/>
      <c r="TJH85" s="5"/>
      <c r="TJI85" s="5"/>
      <c r="TJJ85" s="5"/>
      <c r="TJK85" s="5"/>
      <c r="TJL85" s="5"/>
      <c r="TJM85" s="5"/>
      <c r="TJN85" s="5"/>
      <c r="TJO85" s="5"/>
      <c r="TJP85" s="5"/>
      <c r="TJQ85" s="5"/>
      <c r="TJR85" s="5"/>
      <c r="TJS85" s="5"/>
      <c r="TJT85" s="5"/>
      <c r="TJU85" s="5"/>
      <c r="TJV85" s="5"/>
      <c r="TJW85" s="5"/>
      <c r="TJX85" s="5"/>
      <c r="TJY85" s="5"/>
      <c r="TJZ85" s="5"/>
      <c r="TKA85" s="5"/>
      <c r="TKB85" s="5"/>
      <c r="TKC85" s="5"/>
      <c r="TKD85" s="5"/>
      <c r="TKE85" s="5"/>
      <c r="TKF85" s="5"/>
      <c r="TKG85" s="5"/>
      <c r="TKH85" s="5"/>
      <c r="TKI85" s="5"/>
      <c r="TKJ85" s="5"/>
      <c r="TKK85" s="5"/>
      <c r="TKL85" s="5"/>
      <c r="TKM85" s="5"/>
      <c r="TKN85" s="5"/>
      <c r="TKO85" s="5"/>
      <c r="TKP85" s="5"/>
      <c r="TKQ85" s="5"/>
      <c r="TKR85" s="5"/>
      <c r="TKS85" s="5"/>
      <c r="TKT85" s="5"/>
      <c r="TKU85" s="5"/>
      <c r="TKV85" s="5"/>
      <c r="TKW85" s="5"/>
      <c r="TKX85" s="5"/>
      <c r="TKY85" s="5"/>
      <c r="TKZ85" s="5"/>
      <c r="TLA85" s="5"/>
      <c r="TLB85" s="5"/>
      <c r="TLC85" s="5"/>
      <c r="TLD85" s="5"/>
      <c r="TLE85" s="5"/>
      <c r="TLF85" s="5"/>
      <c r="TLG85" s="5"/>
      <c r="TLH85" s="5"/>
      <c r="TLI85" s="5"/>
      <c r="TLJ85" s="5"/>
      <c r="TLK85" s="5"/>
      <c r="TLL85" s="5"/>
      <c r="TLM85" s="5"/>
      <c r="TLN85" s="5"/>
      <c r="TLO85" s="5"/>
      <c r="TLP85" s="5"/>
      <c r="TLQ85" s="5"/>
      <c r="TLR85" s="5"/>
      <c r="TLS85" s="5"/>
      <c r="TLT85" s="5"/>
      <c r="TLU85" s="5"/>
      <c r="TLV85" s="5"/>
      <c r="TLW85" s="5"/>
      <c r="TLX85" s="5"/>
      <c r="TLY85" s="5"/>
      <c r="TLZ85" s="5"/>
      <c r="TMA85" s="5"/>
      <c r="TMB85" s="5"/>
      <c r="TMC85" s="5"/>
      <c r="TMD85" s="5"/>
      <c r="TME85" s="5"/>
      <c r="TMF85" s="5"/>
      <c r="TMG85" s="5"/>
      <c r="TMH85" s="5"/>
      <c r="TMI85" s="5"/>
      <c r="TMJ85" s="5"/>
      <c r="TMK85" s="5"/>
      <c r="TML85" s="5"/>
      <c r="TMM85" s="5"/>
      <c r="TMN85" s="5"/>
      <c r="TMO85" s="5"/>
      <c r="TMP85" s="5"/>
      <c r="TMQ85" s="5"/>
      <c r="TMR85" s="5"/>
      <c r="TMS85" s="5"/>
      <c r="TMT85" s="5"/>
      <c r="TMU85" s="5"/>
      <c r="TMV85" s="5"/>
      <c r="TMW85" s="5"/>
      <c r="TMX85" s="5"/>
      <c r="TMY85" s="5"/>
      <c r="TMZ85" s="5"/>
      <c r="TNA85" s="5"/>
      <c r="TNB85" s="5"/>
      <c r="TNC85" s="5"/>
      <c r="TND85" s="5"/>
      <c r="TNE85" s="5"/>
      <c r="TNF85" s="5"/>
      <c r="TNG85" s="5"/>
      <c r="TNH85" s="5"/>
      <c r="TNI85" s="5"/>
      <c r="TNJ85" s="5"/>
      <c r="TNK85" s="5"/>
      <c r="TNL85" s="5"/>
      <c r="TNM85" s="5"/>
      <c r="TNN85" s="5"/>
      <c r="TNO85" s="5"/>
      <c r="TNP85" s="5"/>
      <c r="TNQ85" s="5"/>
      <c r="TNR85" s="5"/>
      <c r="TNS85" s="5"/>
      <c r="TNT85" s="5"/>
      <c r="TNU85" s="5"/>
      <c r="TNV85" s="5"/>
      <c r="TNW85" s="5"/>
      <c r="TNX85" s="5"/>
      <c r="TNY85" s="5"/>
      <c r="TNZ85" s="5"/>
      <c r="TOA85" s="5"/>
      <c r="TOB85" s="5"/>
      <c r="TOC85" s="5"/>
      <c r="TOD85" s="5"/>
      <c r="TOE85" s="5"/>
      <c r="TOF85" s="5"/>
      <c r="TOG85" s="5"/>
      <c r="TOH85" s="5"/>
      <c r="TOI85" s="5"/>
      <c r="TOJ85" s="5"/>
      <c r="TOK85" s="5"/>
      <c r="TOL85" s="5"/>
      <c r="TOM85" s="5"/>
      <c r="TON85" s="5"/>
      <c r="TOO85" s="5"/>
      <c r="TOP85" s="5"/>
      <c r="TOQ85" s="5"/>
      <c r="TOR85" s="5"/>
      <c r="TOS85" s="5"/>
      <c r="TOT85" s="5"/>
      <c r="TOU85" s="5"/>
      <c r="TOV85" s="5"/>
      <c r="TOW85" s="5"/>
      <c r="TOX85" s="5"/>
      <c r="TOY85" s="5"/>
      <c r="TOZ85" s="5"/>
      <c r="TPA85" s="5"/>
      <c r="TPB85" s="5"/>
      <c r="TPC85" s="5"/>
      <c r="TPD85" s="5"/>
      <c r="TPE85" s="5"/>
      <c r="TPF85" s="5"/>
      <c r="TPG85" s="5"/>
      <c r="TPH85" s="5"/>
      <c r="TPI85" s="5"/>
      <c r="TPJ85" s="5"/>
      <c r="TPK85" s="5"/>
      <c r="TPL85" s="5"/>
      <c r="TPM85" s="5"/>
      <c r="TPN85" s="5"/>
      <c r="TPO85" s="5"/>
      <c r="TPP85" s="5"/>
      <c r="TPQ85" s="5"/>
      <c r="TPR85" s="5"/>
      <c r="TPS85" s="5"/>
      <c r="TPT85" s="5"/>
      <c r="TPU85" s="5"/>
      <c r="TPV85" s="5"/>
      <c r="TPW85" s="5"/>
      <c r="TPX85" s="5"/>
      <c r="TPY85" s="5"/>
      <c r="TPZ85" s="5"/>
      <c r="TQA85" s="5"/>
      <c r="TQB85" s="5"/>
      <c r="TQC85" s="5"/>
      <c r="TQD85" s="5"/>
      <c r="TQE85" s="5"/>
      <c r="TQF85" s="5"/>
      <c r="TQG85" s="5"/>
      <c r="TQH85" s="5"/>
      <c r="TQI85" s="5"/>
      <c r="TQJ85" s="5"/>
      <c r="TQK85" s="5"/>
      <c r="TQL85" s="5"/>
      <c r="TQM85" s="5"/>
      <c r="TQN85" s="5"/>
      <c r="TQO85" s="5"/>
      <c r="TQP85" s="5"/>
      <c r="TQQ85" s="5"/>
      <c r="TQR85" s="5"/>
      <c r="TQS85" s="5"/>
      <c r="TQT85" s="5"/>
      <c r="TQU85" s="5"/>
      <c r="TQV85" s="5"/>
      <c r="TQW85" s="5"/>
      <c r="TQX85" s="5"/>
      <c r="TQY85" s="5"/>
      <c r="TQZ85" s="5"/>
      <c r="TRA85" s="5"/>
      <c r="TRB85" s="5"/>
      <c r="TRC85" s="5"/>
      <c r="TRD85" s="5"/>
      <c r="TRE85" s="5"/>
      <c r="TRF85" s="5"/>
      <c r="TRG85" s="5"/>
      <c r="TRH85" s="5"/>
      <c r="TRI85" s="5"/>
      <c r="TRJ85" s="5"/>
      <c r="TRK85" s="5"/>
      <c r="TRL85" s="5"/>
      <c r="TRM85" s="5"/>
      <c r="TRN85" s="5"/>
      <c r="TRO85" s="5"/>
      <c r="TRP85" s="5"/>
      <c r="TRQ85" s="5"/>
      <c r="TRR85" s="5"/>
      <c r="TRS85" s="5"/>
      <c r="TRT85" s="5"/>
      <c r="TRU85" s="5"/>
      <c r="TRV85" s="5"/>
      <c r="TRW85" s="5"/>
      <c r="TRX85" s="5"/>
      <c r="TRY85" s="5"/>
      <c r="TRZ85" s="5"/>
      <c r="TSA85" s="5"/>
      <c r="TSB85" s="5"/>
      <c r="TSC85" s="5"/>
      <c r="TSD85" s="5"/>
      <c r="TSE85" s="5"/>
      <c r="TSF85" s="5"/>
      <c r="TSG85" s="5"/>
      <c r="TSH85" s="5"/>
      <c r="TSI85" s="5"/>
      <c r="TSJ85" s="5"/>
      <c r="TSK85" s="5"/>
      <c r="TSL85" s="5"/>
      <c r="TSM85" s="5"/>
      <c r="TSN85" s="5"/>
      <c r="TSO85" s="5"/>
      <c r="TSP85" s="5"/>
      <c r="TSQ85" s="5"/>
      <c r="TSR85" s="5"/>
      <c r="TSS85" s="5"/>
      <c r="TST85" s="5"/>
      <c r="TSU85" s="5"/>
      <c r="TSV85" s="5"/>
      <c r="TSW85" s="5"/>
      <c r="TSX85" s="5"/>
      <c r="TSY85" s="5"/>
      <c r="TSZ85" s="5"/>
      <c r="TTA85" s="5"/>
      <c r="TTB85" s="5"/>
      <c r="TTC85" s="5"/>
      <c r="TTD85" s="5"/>
      <c r="TTE85" s="5"/>
      <c r="TTF85" s="5"/>
      <c r="TTG85" s="5"/>
      <c r="TTH85" s="5"/>
      <c r="TTI85" s="5"/>
      <c r="TTJ85" s="5"/>
      <c r="TTK85" s="5"/>
      <c r="TTL85" s="5"/>
      <c r="TTM85" s="5"/>
      <c r="TTN85" s="5"/>
      <c r="TTO85" s="5"/>
      <c r="TTP85" s="5"/>
      <c r="TTQ85" s="5"/>
      <c r="TTR85" s="5"/>
      <c r="TTS85" s="5"/>
      <c r="TTT85" s="5"/>
      <c r="TTU85" s="5"/>
      <c r="TTV85" s="5"/>
      <c r="TTW85" s="5"/>
      <c r="TTX85" s="5"/>
      <c r="TTY85" s="5"/>
      <c r="TTZ85" s="5"/>
      <c r="TUA85" s="5"/>
      <c r="TUB85" s="5"/>
      <c r="TUC85" s="5"/>
      <c r="TUD85" s="5"/>
      <c r="TUE85" s="5"/>
      <c r="TUF85" s="5"/>
      <c r="TUG85" s="5"/>
      <c r="TUH85" s="5"/>
      <c r="TUI85" s="5"/>
      <c r="TUJ85" s="5"/>
      <c r="TUK85" s="5"/>
      <c r="TUL85" s="5"/>
      <c r="TUM85" s="5"/>
      <c r="TUN85" s="5"/>
      <c r="TUO85" s="5"/>
      <c r="TUP85" s="5"/>
      <c r="TUQ85" s="5"/>
      <c r="TUR85" s="5"/>
      <c r="TUS85" s="5"/>
      <c r="TUT85" s="5"/>
      <c r="TUU85" s="5"/>
      <c r="TUV85" s="5"/>
      <c r="TUW85" s="5"/>
      <c r="TUX85" s="5"/>
      <c r="TUY85" s="5"/>
      <c r="TUZ85" s="5"/>
      <c r="TVA85" s="5"/>
      <c r="TVB85" s="5"/>
      <c r="TVC85" s="5"/>
      <c r="TVD85" s="5"/>
      <c r="TVE85" s="5"/>
      <c r="TVF85" s="5"/>
      <c r="TVG85" s="5"/>
      <c r="TVH85" s="5"/>
      <c r="TVI85" s="5"/>
      <c r="TVJ85" s="5"/>
      <c r="TVK85" s="5"/>
      <c r="TVL85" s="5"/>
      <c r="TVM85" s="5"/>
      <c r="TVN85" s="5"/>
      <c r="TVO85" s="5"/>
      <c r="TVP85" s="5"/>
      <c r="TVQ85" s="5"/>
      <c r="TVR85" s="5"/>
      <c r="TVS85" s="5"/>
      <c r="TVT85" s="5"/>
      <c r="TVU85" s="5"/>
      <c r="TVV85" s="5"/>
      <c r="TVW85" s="5"/>
      <c r="TVX85" s="5"/>
      <c r="TVY85" s="5"/>
      <c r="TVZ85" s="5"/>
      <c r="TWA85" s="5"/>
      <c r="TWB85" s="5"/>
      <c r="TWC85" s="5"/>
      <c r="TWD85" s="5"/>
      <c r="TWE85" s="5"/>
      <c r="TWF85" s="5"/>
      <c r="TWG85" s="5"/>
      <c r="TWH85" s="5"/>
      <c r="TWI85" s="5"/>
      <c r="TWJ85" s="5"/>
      <c r="TWK85" s="5"/>
      <c r="TWL85" s="5"/>
      <c r="TWM85" s="5"/>
      <c r="TWN85" s="5"/>
      <c r="TWO85" s="5"/>
      <c r="TWP85" s="5"/>
      <c r="TWQ85" s="5"/>
      <c r="TWR85" s="5"/>
      <c r="TWS85" s="5"/>
      <c r="TWT85" s="5"/>
      <c r="TWU85" s="5"/>
      <c r="TWV85" s="5"/>
      <c r="TWW85" s="5"/>
      <c r="TWX85" s="5"/>
      <c r="TWY85" s="5"/>
      <c r="TWZ85" s="5"/>
      <c r="TXA85" s="5"/>
      <c r="TXB85" s="5"/>
      <c r="TXC85" s="5"/>
      <c r="TXD85" s="5"/>
      <c r="TXE85" s="5"/>
      <c r="TXF85" s="5"/>
      <c r="TXG85" s="5"/>
      <c r="TXH85" s="5"/>
      <c r="TXI85" s="5"/>
      <c r="TXJ85" s="5"/>
      <c r="TXK85" s="5"/>
      <c r="TXL85" s="5"/>
      <c r="TXM85" s="5"/>
      <c r="TXN85" s="5"/>
      <c r="TXO85" s="5"/>
      <c r="TXP85" s="5"/>
      <c r="TXQ85" s="5"/>
      <c r="TXR85" s="5"/>
      <c r="TXS85" s="5"/>
      <c r="TXT85" s="5"/>
      <c r="TXU85" s="5"/>
      <c r="TXV85" s="5"/>
      <c r="TXW85" s="5"/>
      <c r="TXX85" s="5"/>
      <c r="TXY85" s="5"/>
      <c r="TXZ85" s="5"/>
      <c r="TYA85" s="5"/>
      <c r="TYB85" s="5"/>
      <c r="TYC85" s="5"/>
      <c r="TYD85" s="5"/>
      <c r="TYE85" s="5"/>
      <c r="TYF85" s="5"/>
      <c r="TYG85" s="5"/>
      <c r="TYH85" s="5"/>
      <c r="TYI85" s="5"/>
      <c r="TYJ85" s="5"/>
      <c r="TYK85" s="5"/>
      <c r="TYL85" s="5"/>
      <c r="TYM85" s="5"/>
      <c r="TYN85" s="5"/>
      <c r="TYO85" s="5"/>
      <c r="TYP85" s="5"/>
      <c r="TYQ85" s="5"/>
      <c r="TYR85" s="5"/>
      <c r="TYS85" s="5"/>
      <c r="TYT85" s="5"/>
      <c r="TYU85" s="5"/>
      <c r="TYV85" s="5"/>
      <c r="TYW85" s="5"/>
      <c r="TYX85" s="5"/>
      <c r="TYY85" s="5"/>
      <c r="TYZ85" s="5"/>
      <c r="TZA85" s="5"/>
      <c r="TZB85" s="5"/>
      <c r="TZC85" s="5"/>
      <c r="TZD85" s="5"/>
      <c r="TZE85" s="5"/>
      <c r="TZF85" s="5"/>
      <c r="TZG85" s="5"/>
      <c r="TZH85" s="5"/>
      <c r="TZI85" s="5"/>
      <c r="TZJ85" s="5"/>
      <c r="TZK85" s="5"/>
      <c r="TZL85" s="5"/>
      <c r="TZM85" s="5"/>
      <c r="TZN85" s="5"/>
      <c r="TZO85" s="5"/>
      <c r="TZP85" s="5"/>
      <c r="TZQ85" s="5"/>
      <c r="TZR85" s="5"/>
      <c r="TZS85" s="5"/>
      <c r="TZT85" s="5"/>
      <c r="TZU85" s="5"/>
      <c r="TZV85" s="5"/>
      <c r="TZW85" s="5"/>
      <c r="TZX85" s="5"/>
      <c r="TZY85" s="5"/>
      <c r="TZZ85" s="5"/>
      <c r="UAA85" s="5"/>
      <c r="UAB85" s="5"/>
      <c r="UAC85" s="5"/>
      <c r="UAD85" s="5"/>
      <c r="UAE85" s="5"/>
      <c r="UAF85" s="5"/>
      <c r="UAG85" s="5"/>
      <c r="UAH85" s="5"/>
      <c r="UAI85" s="5"/>
      <c r="UAJ85" s="5"/>
      <c r="UAK85" s="5"/>
      <c r="UAL85" s="5"/>
      <c r="UAM85" s="5"/>
      <c r="UAN85" s="5"/>
      <c r="UAO85" s="5"/>
      <c r="UAP85" s="5"/>
      <c r="UAQ85" s="5"/>
      <c r="UAR85" s="5"/>
      <c r="UAS85" s="5"/>
      <c r="UAT85" s="5"/>
      <c r="UAU85" s="5"/>
      <c r="UAV85" s="5"/>
      <c r="UAW85" s="5"/>
      <c r="UAX85" s="5"/>
      <c r="UAY85" s="5"/>
      <c r="UAZ85" s="5"/>
      <c r="UBA85" s="5"/>
      <c r="UBB85" s="5"/>
      <c r="UBC85" s="5"/>
      <c r="UBD85" s="5"/>
      <c r="UBE85" s="5"/>
      <c r="UBF85" s="5"/>
      <c r="UBG85" s="5"/>
      <c r="UBH85" s="5"/>
      <c r="UBI85" s="5"/>
      <c r="UBJ85" s="5"/>
      <c r="UBK85" s="5"/>
      <c r="UBL85" s="5"/>
      <c r="UBM85" s="5"/>
      <c r="UBN85" s="5"/>
      <c r="UBO85" s="5"/>
      <c r="UBP85" s="5"/>
      <c r="UBQ85" s="5"/>
      <c r="UBR85" s="5"/>
      <c r="UBS85" s="5"/>
      <c r="UBT85" s="5"/>
      <c r="UBU85" s="5"/>
      <c r="UBV85" s="5"/>
      <c r="UBW85" s="5"/>
      <c r="UBX85" s="5"/>
      <c r="UBY85" s="5"/>
      <c r="UBZ85" s="5"/>
      <c r="UCA85" s="5"/>
      <c r="UCB85" s="5"/>
      <c r="UCC85" s="5"/>
      <c r="UCD85" s="5"/>
      <c r="UCE85" s="5"/>
      <c r="UCF85" s="5"/>
      <c r="UCG85" s="5"/>
      <c r="UCH85" s="5"/>
      <c r="UCI85" s="5"/>
      <c r="UCJ85" s="5"/>
      <c r="UCK85" s="5"/>
      <c r="UCL85" s="5"/>
      <c r="UCM85" s="5"/>
      <c r="UCN85" s="5"/>
      <c r="UCO85" s="5"/>
      <c r="UCP85" s="5"/>
      <c r="UCQ85" s="5"/>
      <c r="UCR85" s="5"/>
      <c r="UCS85" s="5"/>
      <c r="UCT85" s="5"/>
      <c r="UCU85" s="5"/>
      <c r="UCV85" s="5"/>
      <c r="UCW85" s="5"/>
      <c r="UCX85" s="5"/>
      <c r="UCY85" s="5"/>
      <c r="UCZ85" s="5"/>
      <c r="UDA85" s="5"/>
      <c r="UDB85" s="5"/>
      <c r="UDC85" s="5"/>
      <c r="UDD85" s="5"/>
      <c r="UDE85" s="5"/>
      <c r="UDF85" s="5"/>
      <c r="UDG85" s="5"/>
      <c r="UDH85" s="5"/>
      <c r="UDI85" s="5"/>
      <c r="UDJ85" s="5"/>
      <c r="UDK85" s="5"/>
      <c r="UDL85" s="5"/>
      <c r="UDM85" s="5"/>
      <c r="UDN85" s="5"/>
      <c r="UDO85" s="5"/>
      <c r="UDP85" s="5"/>
      <c r="UDQ85" s="5"/>
      <c r="UDR85" s="5"/>
      <c r="UDS85" s="5"/>
      <c r="UDT85" s="5"/>
      <c r="UDU85" s="5"/>
      <c r="UDV85" s="5"/>
      <c r="UDW85" s="5"/>
      <c r="UDX85" s="5"/>
      <c r="UDY85" s="5"/>
      <c r="UDZ85" s="5"/>
      <c r="UEA85" s="5"/>
      <c r="UEB85" s="5"/>
      <c r="UEC85" s="5"/>
      <c r="UED85" s="5"/>
      <c r="UEE85" s="5"/>
      <c r="UEF85" s="5"/>
      <c r="UEG85" s="5"/>
      <c r="UEH85" s="5"/>
      <c r="UEI85" s="5"/>
      <c r="UEJ85" s="5"/>
      <c r="UEK85" s="5"/>
      <c r="UEL85" s="5"/>
      <c r="UEM85" s="5"/>
      <c r="UEN85" s="5"/>
      <c r="UEO85" s="5"/>
      <c r="UEP85" s="5"/>
      <c r="UEQ85" s="5"/>
      <c r="UER85" s="5"/>
      <c r="UES85" s="5"/>
      <c r="UET85" s="5"/>
      <c r="UEU85" s="5"/>
      <c r="UEV85" s="5"/>
      <c r="UEW85" s="5"/>
      <c r="UEX85" s="5"/>
      <c r="UEY85" s="5"/>
      <c r="UEZ85" s="5"/>
      <c r="UFA85" s="5"/>
      <c r="UFB85" s="5"/>
      <c r="UFC85" s="5"/>
      <c r="UFD85" s="5"/>
      <c r="UFE85" s="5"/>
      <c r="UFF85" s="5"/>
      <c r="UFG85" s="5"/>
      <c r="UFH85" s="5"/>
      <c r="UFI85" s="5"/>
      <c r="UFJ85" s="5"/>
      <c r="UFK85" s="5"/>
      <c r="UFL85" s="5"/>
      <c r="UFM85" s="5"/>
      <c r="UFN85" s="5"/>
      <c r="UFO85" s="5"/>
      <c r="UFP85" s="5"/>
      <c r="UFQ85" s="5"/>
      <c r="UFR85" s="5"/>
      <c r="UFS85" s="5"/>
      <c r="UFT85" s="5"/>
      <c r="UFU85" s="5"/>
      <c r="UFV85" s="5"/>
      <c r="UFW85" s="5"/>
      <c r="UFX85" s="5"/>
      <c r="UFY85" s="5"/>
      <c r="UFZ85" s="5"/>
      <c r="UGA85" s="5"/>
      <c r="UGB85" s="5"/>
      <c r="UGC85" s="5"/>
      <c r="UGD85" s="5"/>
      <c r="UGE85" s="5"/>
      <c r="UGF85" s="5"/>
      <c r="UGG85" s="5"/>
      <c r="UGH85" s="5"/>
      <c r="UGI85" s="5"/>
      <c r="UGJ85" s="5"/>
      <c r="UGK85" s="5"/>
      <c r="UGL85" s="5"/>
      <c r="UGM85" s="5"/>
      <c r="UGN85" s="5"/>
      <c r="UGO85" s="5"/>
      <c r="UGP85" s="5"/>
      <c r="UGQ85" s="5"/>
      <c r="UGR85" s="5"/>
      <c r="UGS85" s="5"/>
      <c r="UGT85" s="5"/>
      <c r="UGU85" s="5"/>
      <c r="UGV85" s="5"/>
      <c r="UGW85" s="5"/>
      <c r="UGX85" s="5"/>
      <c r="UGY85" s="5"/>
      <c r="UGZ85" s="5"/>
      <c r="UHA85" s="5"/>
      <c r="UHB85" s="5"/>
      <c r="UHC85" s="5"/>
      <c r="UHD85" s="5"/>
      <c r="UHE85" s="5"/>
      <c r="UHF85" s="5"/>
      <c r="UHG85" s="5"/>
      <c r="UHH85" s="5"/>
      <c r="UHI85" s="5"/>
      <c r="UHJ85" s="5"/>
      <c r="UHK85" s="5"/>
      <c r="UHL85" s="5"/>
      <c r="UHM85" s="5"/>
      <c r="UHN85" s="5"/>
      <c r="UHO85" s="5"/>
      <c r="UHP85" s="5"/>
      <c r="UHQ85" s="5"/>
      <c r="UHR85" s="5"/>
      <c r="UHS85" s="5"/>
      <c r="UHT85" s="5"/>
      <c r="UHU85" s="5"/>
      <c r="UHV85" s="5"/>
      <c r="UHW85" s="5"/>
      <c r="UHX85" s="5"/>
      <c r="UHY85" s="5"/>
      <c r="UHZ85" s="5"/>
      <c r="UIA85" s="5"/>
      <c r="UIB85" s="5"/>
      <c r="UIC85" s="5"/>
      <c r="UID85" s="5"/>
      <c r="UIE85" s="5"/>
      <c r="UIF85" s="5"/>
      <c r="UIG85" s="5"/>
      <c r="UIH85" s="5"/>
      <c r="UII85" s="5"/>
      <c r="UIJ85" s="5"/>
      <c r="UIK85" s="5"/>
      <c r="UIL85" s="5"/>
      <c r="UIM85" s="5"/>
      <c r="UIN85" s="5"/>
      <c r="UIO85" s="5"/>
      <c r="UIP85" s="5"/>
      <c r="UIQ85" s="5"/>
      <c r="UIR85" s="5"/>
      <c r="UIS85" s="5"/>
      <c r="UIT85" s="5"/>
      <c r="UIU85" s="5"/>
      <c r="UIV85" s="5"/>
      <c r="UIW85" s="5"/>
      <c r="UIX85" s="5"/>
      <c r="UIY85" s="5"/>
      <c r="UIZ85" s="5"/>
      <c r="UJA85" s="5"/>
      <c r="UJB85" s="5"/>
      <c r="UJC85" s="5"/>
      <c r="UJD85" s="5"/>
      <c r="UJE85" s="5"/>
      <c r="UJF85" s="5"/>
      <c r="UJG85" s="5"/>
      <c r="UJH85" s="5"/>
      <c r="UJI85" s="5"/>
      <c r="UJJ85" s="5"/>
      <c r="UJK85" s="5"/>
      <c r="UJL85" s="5"/>
      <c r="UJM85" s="5"/>
      <c r="UJN85" s="5"/>
      <c r="UJO85" s="5"/>
      <c r="UJP85" s="5"/>
      <c r="UJQ85" s="5"/>
      <c r="UJR85" s="5"/>
      <c r="UJS85" s="5"/>
      <c r="UJT85" s="5"/>
      <c r="UJU85" s="5"/>
      <c r="UJV85" s="5"/>
      <c r="UJW85" s="5"/>
      <c r="UJX85" s="5"/>
      <c r="UJY85" s="5"/>
      <c r="UJZ85" s="5"/>
      <c r="UKA85" s="5"/>
      <c r="UKB85" s="5"/>
      <c r="UKC85" s="5"/>
      <c r="UKD85" s="5"/>
      <c r="UKE85" s="5"/>
      <c r="UKF85" s="5"/>
      <c r="UKG85" s="5"/>
      <c r="UKH85" s="5"/>
      <c r="UKI85" s="5"/>
      <c r="UKJ85" s="5"/>
      <c r="UKK85" s="5"/>
      <c r="UKL85" s="5"/>
      <c r="UKM85" s="5"/>
      <c r="UKN85" s="5"/>
      <c r="UKO85" s="5"/>
      <c r="UKP85" s="5"/>
      <c r="UKQ85" s="5"/>
      <c r="UKR85" s="5"/>
      <c r="UKS85" s="5"/>
      <c r="UKT85" s="5"/>
      <c r="UKU85" s="5"/>
      <c r="UKV85" s="5"/>
      <c r="UKW85" s="5"/>
      <c r="UKX85" s="5"/>
      <c r="UKY85" s="5"/>
      <c r="UKZ85" s="5"/>
      <c r="ULA85" s="5"/>
      <c r="ULB85" s="5"/>
      <c r="ULC85" s="5"/>
      <c r="ULD85" s="5"/>
      <c r="ULE85" s="5"/>
      <c r="ULF85" s="5"/>
      <c r="ULG85" s="5"/>
      <c r="ULH85" s="5"/>
      <c r="ULI85" s="5"/>
      <c r="ULJ85" s="5"/>
      <c r="ULK85" s="5"/>
      <c r="ULL85" s="5"/>
      <c r="ULM85" s="5"/>
      <c r="ULN85" s="5"/>
      <c r="ULO85" s="5"/>
      <c r="ULP85" s="5"/>
      <c r="ULQ85" s="5"/>
      <c r="ULR85" s="5"/>
      <c r="ULS85" s="5"/>
      <c r="ULT85" s="5"/>
      <c r="ULU85" s="5"/>
      <c r="ULV85" s="5"/>
      <c r="ULW85" s="5"/>
      <c r="ULX85" s="5"/>
      <c r="ULY85" s="5"/>
      <c r="ULZ85" s="5"/>
      <c r="UMA85" s="5"/>
      <c r="UMB85" s="5"/>
      <c r="UMC85" s="5"/>
      <c r="UMD85" s="5"/>
      <c r="UME85" s="5"/>
      <c r="UMF85" s="5"/>
      <c r="UMG85" s="5"/>
      <c r="UMH85" s="5"/>
      <c r="UMI85" s="5"/>
      <c r="UMJ85" s="5"/>
      <c r="UMK85" s="5"/>
      <c r="UML85" s="5"/>
      <c r="UMM85" s="5"/>
      <c r="UMN85" s="5"/>
      <c r="UMO85" s="5"/>
      <c r="UMP85" s="5"/>
      <c r="UMQ85" s="5"/>
      <c r="UMR85" s="5"/>
      <c r="UMS85" s="5"/>
      <c r="UMT85" s="5"/>
      <c r="UMU85" s="5"/>
      <c r="UMV85" s="5"/>
      <c r="UMW85" s="5"/>
      <c r="UMX85" s="5"/>
      <c r="UMY85" s="5"/>
      <c r="UMZ85" s="5"/>
      <c r="UNA85" s="5"/>
      <c r="UNB85" s="5"/>
      <c r="UNC85" s="5"/>
      <c r="UND85" s="5"/>
      <c r="UNE85" s="5"/>
      <c r="UNF85" s="5"/>
      <c r="UNG85" s="5"/>
      <c r="UNH85" s="5"/>
      <c r="UNI85" s="5"/>
      <c r="UNJ85" s="5"/>
      <c r="UNK85" s="5"/>
      <c r="UNL85" s="5"/>
      <c r="UNM85" s="5"/>
      <c r="UNN85" s="5"/>
      <c r="UNO85" s="5"/>
      <c r="UNP85" s="5"/>
      <c r="UNQ85" s="5"/>
      <c r="UNR85" s="5"/>
      <c r="UNS85" s="5"/>
      <c r="UNT85" s="5"/>
      <c r="UNU85" s="5"/>
      <c r="UNV85" s="5"/>
      <c r="UNW85" s="5"/>
      <c r="UNX85" s="5"/>
      <c r="UNY85" s="5"/>
      <c r="UNZ85" s="5"/>
      <c r="UOA85" s="5"/>
      <c r="UOB85" s="5"/>
      <c r="UOC85" s="5"/>
      <c r="UOD85" s="5"/>
      <c r="UOE85" s="5"/>
      <c r="UOF85" s="5"/>
      <c r="UOG85" s="5"/>
      <c r="UOH85" s="5"/>
      <c r="UOI85" s="5"/>
      <c r="UOJ85" s="5"/>
      <c r="UOK85" s="5"/>
      <c r="UOL85" s="5"/>
      <c r="UOM85" s="5"/>
      <c r="UON85" s="5"/>
      <c r="UOO85" s="5"/>
      <c r="UOP85" s="5"/>
      <c r="UOQ85" s="5"/>
      <c r="UOR85" s="5"/>
      <c r="UOS85" s="5"/>
      <c r="UOT85" s="5"/>
      <c r="UOU85" s="5"/>
      <c r="UOV85" s="5"/>
      <c r="UOW85" s="5"/>
      <c r="UOX85" s="5"/>
      <c r="UOY85" s="5"/>
      <c r="UOZ85" s="5"/>
      <c r="UPA85" s="5"/>
      <c r="UPB85" s="5"/>
      <c r="UPC85" s="5"/>
      <c r="UPD85" s="5"/>
      <c r="UPE85" s="5"/>
      <c r="UPF85" s="5"/>
      <c r="UPG85" s="5"/>
      <c r="UPH85" s="5"/>
      <c r="UPI85" s="5"/>
      <c r="UPJ85" s="5"/>
      <c r="UPK85" s="5"/>
      <c r="UPL85" s="5"/>
      <c r="UPM85" s="5"/>
      <c r="UPN85" s="5"/>
      <c r="UPO85" s="5"/>
      <c r="UPP85" s="5"/>
      <c r="UPQ85" s="5"/>
      <c r="UPR85" s="5"/>
      <c r="UPS85" s="5"/>
      <c r="UPT85" s="5"/>
      <c r="UPU85" s="5"/>
      <c r="UPV85" s="5"/>
      <c r="UPW85" s="5"/>
      <c r="UPX85" s="5"/>
      <c r="UPY85" s="5"/>
      <c r="UPZ85" s="5"/>
      <c r="UQA85" s="5"/>
      <c r="UQB85" s="5"/>
      <c r="UQC85" s="5"/>
      <c r="UQD85" s="5"/>
      <c r="UQE85" s="5"/>
      <c r="UQF85" s="5"/>
      <c r="UQG85" s="5"/>
      <c r="UQH85" s="5"/>
      <c r="UQI85" s="5"/>
      <c r="UQJ85" s="5"/>
      <c r="UQK85" s="5"/>
      <c r="UQL85" s="5"/>
      <c r="UQM85" s="5"/>
      <c r="UQN85" s="5"/>
      <c r="UQO85" s="5"/>
      <c r="UQP85" s="5"/>
      <c r="UQQ85" s="5"/>
      <c r="UQR85" s="5"/>
      <c r="UQS85" s="5"/>
      <c r="UQT85" s="5"/>
      <c r="UQU85" s="5"/>
      <c r="UQV85" s="5"/>
      <c r="UQW85" s="5"/>
      <c r="UQX85" s="5"/>
      <c r="UQY85" s="5"/>
      <c r="UQZ85" s="5"/>
      <c r="URA85" s="5"/>
      <c r="URB85" s="5"/>
      <c r="URC85" s="5"/>
      <c r="URD85" s="5"/>
      <c r="URE85" s="5"/>
      <c r="URF85" s="5"/>
      <c r="URG85" s="5"/>
      <c r="URH85" s="5"/>
      <c r="URI85" s="5"/>
      <c r="URJ85" s="5"/>
      <c r="URK85" s="5"/>
      <c r="URL85" s="5"/>
      <c r="URM85" s="5"/>
      <c r="URN85" s="5"/>
      <c r="URO85" s="5"/>
      <c r="URP85" s="5"/>
      <c r="URQ85" s="5"/>
      <c r="URR85" s="5"/>
      <c r="URS85" s="5"/>
      <c r="URT85" s="5"/>
      <c r="URU85" s="5"/>
      <c r="URV85" s="5"/>
      <c r="URW85" s="5"/>
      <c r="URX85" s="5"/>
      <c r="URY85" s="5"/>
      <c r="URZ85" s="5"/>
      <c r="USA85" s="5"/>
      <c r="USB85" s="5"/>
      <c r="USC85" s="5"/>
      <c r="USD85" s="5"/>
      <c r="USE85" s="5"/>
      <c r="USF85" s="5"/>
      <c r="USG85" s="5"/>
      <c r="USH85" s="5"/>
      <c r="USI85" s="5"/>
      <c r="USJ85" s="5"/>
      <c r="USK85" s="5"/>
      <c r="USL85" s="5"/>
      <c r="USM85" s="5"/>
      <c r="USN85" s="5"/>
      <c r="USO85" s="5"/>
      <c r="USP85" s="5"/>
      <c r="USQ85" s="5"/>
      <c r="USR85" s="5"/>
      <c r="USS85" s="5"/>
      <c r="UST85" s="5"/>
      <c r="USU85" s="5"/>
      <c r="USV85" s="5"/>
      <c r="USW85" s="5"/>
      <c r="USX85" s="5"/>
      <c r="USY85" s="5"/>
      <c r="USZ85" s="5"/>
      <c r="UTA85" s="5"/>
      <c r="UTB85" s="5"/>
      <c r="UTC85" s="5"/>
      <c r="UTD85" s="5"/>
      <c r="UTE85" s="5"/>
      <c r="UTF85" s="5"/>
      <c r="UTG85" s="5"/>
      <c r="UTH85" s="5"/>
      <c r="UTI85" s="5"/>
      <c r="UTJ85" s="5"/>
      <c r="UTK85" s="5"/>
      <c r="UTL85" s="5"/>
      <c r="UTM85" s="5"/>
      <c r="UTN85" s="5"/>
      <c r="UTO85" s="5"/>
      <c r="UTP85" s="5"/>
      <c r="UTQ85" s="5"/>
      <c r="UTR85" s="5"/>
      <c r="UTS85" s="5"/>
      <c r="UTT85" s="5"/>
      <c r="UTU85" s="5"/>
      <c r="UTV85" s="5"/>
      <c r="UTW85" s="5"/>
      <c r="UTX85" s="5"/>
      <c r="UTY85" s="5"/>
      <c r="UTZ85" s="5"/>
      <c r="UUA85" s="5"/>
      <c r="UUB85" s="5"/>
      <c r="UUC85" s="5"/>
      <c r="UUD85" s="5"/>
      <c r="UUE85" s="5"/>
      <c r="UUF85" s="5"/>
      <c r="UUG85" s="5"/>
      <c r="UUH85" s="5"/>
      <c r="UUI85" s="5"/>
      <c r="UUJ85" s="5"/>
      <c r="UUK85" s="5"/>
      <c r="UUL85" s="5"/>
      <c r="UUM85" s="5"/>
      <c r="UUN85" s="5"/>
      <c r="UUO85" s="5"/>
      <c r="UUP85" s="5"/>
      <c r="UUQ85" s="5"/>
      <c r="UUR85" s="5"/>
      <c r="UUS85" s="5"/>
      <c r="UUT85" s="5"/>
      <c r="UUU85" s="5"/>
      <c r="UUV85" s="5"/>
      <c r="UUW85" s="5"/>
      <c r="UUX85" s="5"/>
      <c r="UUY85" s="5"/>
      <c r="UUZ85" s="5"/>
      <c r="UVA85" s="5"/>
      <c r="UVB85" s="5"/>
      <c r="UVC85" s="5"/>
      <c r="UVD85" s="5"/>
      <c r="UVE85" s="5"/>
      <c r="UVF85" s="5"/>
      <c r="UVG85" s="5"/>
      <c r="UVH85" s="5"/>
      <c r="UVI85" s="5"/>
      <c r="UVJ85" s="5"/>
      <c r="UVK85" s="5"/>
      <c r="UVL85" s="5"/>
      <c r="UVM85" s="5"/>
      <c r="UVN85" s="5"/>
      <c r="UVO85" s="5"/>
      <c r="UVP85" s="5"/>
      <c r="UVQ85" s="5"/>
      <c r="UVR85" s="5"/>
      <c r="UVS85" s="5"/>
      <c r="UVT85" s="5"/>
      <c r="UVU85" s="5"/>
      <c r="UVV85" s="5"/>
      <c r="UVW85" s="5"/>
      <c r="UVX85" s="5"/>
      <c r="UVY85" s="5"/>
      <c r="UVZ85" s="5"/>
      <c r="UWA85" s="5"/>
      <c r="UWB85" s="5"/>
      <c r="UWC85" s="5"/>
      <c r="UWD85" s="5"/>
      <c r="UWE85" s="5"/>
      <c r="UWF85" s="5"/>
      <c r="UWG85" s="5"/>
      <c r="UWH85" s="5"/>
      <c r="UWI85" s="5"/>
      <c r="UWJ85" s="5"/>
      <c r="UWK85" s="5"/>
      <c r="UWL85" s="5"/>
      <c r="UWM85" s="5"/>
      <c r="UWN85" s="5"/>
      <c r="UWO85" s="5"/>
      <c r="UWP85" s="5"/>
      <c r="UWQ85" s="5"/>
      <c r="UWR85" s="5"/>
      <c r="UWS85" s="5"/>
      <c r="UWT85" s="5"/>
      <c r="UWU85" s="5"/>
      <c r="UWV85" s="5"/>
      <c r="UWW85" s="5"/>
      <c r="UWX85" s="5"/>
      <c r="UWY85" s="5"/>
      <c r="UWZ85" s="5"/>
      <c r="UXA85" s="5"/>
      <c r="UXB85" s="5"/>
      <c r="UXC85" s="5"/>
      <c r="UXD85" s="5"/>
      <c r="UXE85" s="5"/>
      <c r="UXF85" s="5"/>
      <c r="UXG85" s="5"/>
      <c r="UXH85" s="5"/>
      <c r="UXI85" s="5"/>
      <c r="UXJ85" s="5"/>
      <c r="UXK85" s="5"/>
      <c r="UXL85" s="5"/>
      <c r="UXM85" s="5"/>
      <c r="UXN85" s="5"/>
      <c r="UXO85" s="5"/>
      <c r="UXP85" s="5"/>
      <c r="UXQ85" s="5"/>
      <c r="UXR85" s="5"/>
      <c r="UXS85" s="5"/>
      <c r="UXT85" s="5"/>
      <c r="UXU85" s="5"/>
      <c r="UXV85" s="5"/>
      <c r="UXW85" s="5"/>
      <c r="UXX85" s="5"/>
      <c r="UXY85" s="5"/>
      <c r="UXZ85" s="5"/>
      <c r="UYA85" s="5"/>
      <c r="UYB85" s="5"/>
      <c r="UYC85" s="5"/>
      <c r="UYD85" s="5"/>
      <c r="UYE85" s="5"/>
      <c r="UYF85" s="5"/>
      <c r="UYG85" s="5"/>
      <c r="UYH85" s="5"/>
      <c r="UYI85" s="5"/>
      <c r="UYJ85" s="5"/>
      <c r="UYK85" s="5"/>
      <c r="UYL85" s="5"/>
      <c r="UYM85" s="5"/>
      <c r="UYN85" s="5"/>
      <c r="UYO85" s="5"/>
      <c r="UYP85" s="5"/>
      <c r="UYQ85" s="5"/>
      <c r="UYR85" s="5"/>
      <c r="UYS85" s="5"/>
      <c r="UYT85" s="5"/>
      <c r="UYU85" s="5"/>
      <c r="UYV85" s="5"/>
      <c r="UYW85" s="5"/>
      <c r="UYX85" s="5"/>
      <c r="UYY85" s="5"/>
      <c r="UYZ85" s="5"/>
      <c r="UZA85" s="5"/>
      <c r="UZB85" s="5"/>
      <c r="UZC85" s="5"/>
      <c r="UZD85" s="5"/>
      <c r="UZE85" s="5"/>
      <c r="UZF85" s="5"/>
      <c r="UZG85" s="5"/>
      <c r="UZH85" s="5"/>
      <c r="UZI85" s="5"/>
      <c r="UZJ85" s="5"/>
      <c r="UZK85" s="5"/>
      <c r="UZL85" s="5"/>
      <c r="UZM85" s="5"/>
      <c r="UZN85" s="5"/>
      <c r="UZO85" s="5"/>
      <c r="UZP85" s="5"/>
      <c r="UZQ85" s="5"/>
      <c r="UZR85" s="5"/>
      <c r="UZS85" s="5"/>
      <c r="UZT85" s="5"/>
      <c r="UZU85" s="5"/>
      <c r="UZV85" s="5"/>
      <c r="UZW85" s="5"/>
      <c r="UZX85" s="5"/>
      <c r="UZY85" s="5"/>
      <c r="UZZ85" s="5"/>
      <c r="VAA85" s="5"/>
      <c r="VAB85" s="5"/>
      <c r="VAC85" s="5"/>
      <c r="VAD85" s="5"/>
      <c r="VAE85" s="5"/>
      <c r="VAF85" s="5"/>
      <c r="VAG85" s="5"/>
      <c r="VAH85" s="5"/>
      <c r="VAI85" s="5"/>
      <c r="VAJ85" s="5"/>
      <c r="VAK85" s="5"/>
      <c r="VAL85" s="5"/>
      <c r="VAM85" s="5"/>
      <c r="VAN85" s="5"/>
      <c r="VAO85" s="5"/>
      <c r="VAP85" s="5"/>
      <c r="VAQ85" s="5"/>
      <c r="VAR85" s="5"/>
      <c r="VAS85" s="5"/>
      <c r="VAT85" s="5"/>
      <c r="VAU85" s="5"/>
      <c r="VAV85" s="5"/>
      <c r="VAW85" s="5"/>
      <c r="VAX85" s="5"/>
      <c r="VAY85" s="5"/>
      <c r="VAZ85" s="5"/>
      <c r="VBA85" s="5"/>
      <c r="VBB85" s="5"/>
      <c r="VBC85" s="5"/>
      <c r="VBD85" s="5"/>
      <c r="VBE85" s="5"/>
      <c r="VBF85" s="5"/>
      <c r="VBG85" s="5"/>
      <c r="VBH85" s="5"/>
      <c r="VBI85" s="5"/>
      <c r="VBJ85" s="5"/>
      <c r="VBK85" s="5"/>
      <c r="VBL85" s="5"/>
      <c r="VBM85" s="5"/>
      <c r="VBN85" s="5"/>
      <c r="VBO85" s="5"/>
      <c r="VBP85" s="5"/>
      <c r="VBQ85" s="5"/>
      <c r="VBR85" s="5"/>
      <c r="VBS85" s="5"/>
      <c r="VBT85" s="5"/>
      <c r="VBU85" s="5"/>
      <c r="VBV85" s="5"/>
      <c r="VBW85" s="5"/>
      <c r="VBX85" s="5"/>
      <c r="VBY85" s="5"/>
      <c r="VBZ85" s="5"/>
      <c r="VCA85" s="5"/>
      <c r="VCB85" s="5"/>
      <c r="VCC85" s="5"/>
      <c r="VCD85" s="5"/>
      <c r="VCE85" s="5"/>
      <c r="VCF85" s="5"/>
      <c r="VCG85" s="5"/>
      <c r="VCH85" s="5"/>
      <c r="VCI85" s="5"/>
      <c r="VCJ85" s="5"/>
      <c r="VCK85" s="5"/>
      <c r="VCL85" s="5"/>
      <c r="VCM85" s="5"/>
      <c r="VCN85" s="5"/>
      <c r="VCO85" s="5"/>
      <c r="VCP85" s="5"/>
      <c r="VCQ85" s="5"/>
      <c r="VCR85" s="5"/>
      <c r="VCS85" s="5"/>
      <c r="VCT85" s="5"/>
      <c r="VCU85" s="5"/>
      <c r="VCV85" s="5"/>
      <c r="VCW85" s="5"/>
      <c r="VCX85" s="5"/>
      <c r="VCY85" s="5"/>
      <c r="VCZ85" s="5"/>
      <c r="VDA85" s="5"/>
      <c r="VDB85" s="5"/>
      <c r="VDC85" s="5"/>
      <c r="VDD85" s="5"/>
      <c r="VDE85" s="5"/>
      <c r="VDF85" s="5"/>
      <c r="VDG85" s="5"/>
      <c r="VDH85" s="5"/>
      <c r="VDI85" s="5"/>
      <c r="VDJ85" s="5"/>
      <c r="VDK85" s="5"/>
      <c r="VDL85" s="5"/>
      <c r="VDM85" s="5"/>
      <c r="VDN85" s="5"/>
      <c r="VDO85" s="5"/>
      <c r="VDP85" s="5"/>
      <c r="VDQ85" s="5"/>
      <c r="VDR85" s="5"/>
      <c r="VDS85" s="5"/>
      <c r="VDT85" s="5"/>
      <c r="VDU85" s="5"/>
      <c r="VDV85" s="5"/>
      <c r="VDW85" s="5"/>
      <c r="VDX85" s="5"/>
      <c r="VDY85" s="5"/>
      <c r="VDZ85" s="5"/>
      <c r="VEA85" s="5"/>
      <c r="VEB85" s="5"/>
      <c r="VEC85" s="5"/>
      <c r="VED85" s="5"/>
      <c r="VEE85" s="5"/>
      <c r="VEF85" s="5"/>
      <c r="VEG85" s="5"/>
      <c r="VEH85" s="5"/>
      <c r="VEI85" s="5"/>
      <c r="VEJ85" s="5"/>
      <c r="VEK85" s="5"/>
      <c r="VEL85" s="5"/>
      <c r="VEM85" s="5"/>
      <c r="VEN85" s="5"/>
      <c r="VEO85" s="5"/>
      <c r="VEP85" s="5"/>
      <c r="VEQ85" s="5"/>
      <c r="VER85" s="5"/>
      <c r="VES85" s="5"/>
      <c r="VET85" s="5"/>
      <c r="VEU85" s="5"/>
      <c r="VEV85" s="5"/>
      <c r="VEW85" s="5"/>
      <c r="VEX85" s="5"/>
      <c r="VEY85" s="5"/>
      <c r="VEZ85" s="5"/>
      <c r="VFA85" s="5"/>
      <c r="VFB85" s="5"/>
      <c r="VFC85" s="5"/>
      <c r="VFD85" s="5"/>
      <c r="VFE85" s="5"/>
      <c r="VFF85" s="5"/>
      <c r="VFG85" s="5"/>
      <c r="VFH85" s="5"/>
      <c r="VFI85" s="5"/>
      <c r="VFJ85" s="5"/>
      <c r="VFK85" s="5"/>
      <c r="VFL85" s="5"/>
      <c r="VFM85" s="5"/>
      <c r="VFN85" s="5"/>
      <c r="VFO85" s="5"/>
      <c r="VFP85" s="5"/>
      <c r="VFQ85" s="5"/>
      <c r="VFR85" s="5"/>
      <c r="VFS85" s="5"/>
      <c r="VFT85" s="5"/>
      <c r="VFU85" s="5"/>
      <c r="VFV85" s="5"/>
      <c r="VFW85" s="5"/>
      <c r="VFX85" s="5"/>
      <c r="VFY85" s="5"/>
      <c r="VFZ85" s="5"/>
      <c r="VGA85" s="5"/>
      <c r="VGB85" s="5"/>
      <c r="VGC85" s="5"/>
      <c r="VGD85" s="5"/>
      <c r="VGE85" s="5"/>
      <c r="VGF85" s="5"/>
      <c r="VGG85" s="5"/>
      <c r="VGH85" s="5"/>
      <c r="VGI85" s="5"/>
      <c r="VGJ85" s="5"/>
      <c r="VGK85" s="5"/>
      <c r="VGL85" s="5"/>
      <c r="VGM85" s="5"/>
      <c r="VGN85" s="5"/>
      <c r="VGO85" s="5"/>
      <c r="VGP85" s="5"/>
      <c r="VGQ85" s="5"/>
      <c r="VGR85" s="5"/>
      <c r="VGS85" s="5"/>
      <c r="VGT85" s="5"/>
      <c r="VGU85" s="5"/>
      <c r="VGV85" s="5"/>
      <c r="VGW85" s="5"/>
      <c r="VGX85" s="5"/>
      <c r="VGY85" s="5"/>
      <c r="VGZ85" s="5"/>
      <c r="VHA85" s="5"/>
      <c r="VHB85" s="5"/>
      <c r="VHC85" s="5"/>
      <c r="VHD85" s="5"/>
      <c r="VHE85" s="5"/>
      <c r="VHF85" s="5"/>
      <c r="VHG85" s="5"/>
      <c r="VHH85" s="5"/>
      <c r="VHI85" s="5"/>
      <c r="VHJ85" s="5"/>
      <c r="VHK85" s="5"/>
      <c r="VHL85" s="5"/>
      <c r="VHM85" s="5"/>
      <c r="VHN85" s="5"/>
      <c r="VHO85" s="5"/>
      <c r="VHP85" s="5"/>
      <c r="VHQ85" s="5"/>
      <c r="VHR85" s="5"/>
      <c r="VHS85" s="5"/>
      <c r="VHT85" s="5"/>
      <c r="VHU85" s="5"/>
      <c r="VHV85" s="5"/>
      <c r="VHW85" s="5"/>
      <c r="VHX85" s="5"/>
      <c r="VHY85" s="5"/>
      <c r="VHZ85" s="5"/>
      <c r="VIA85" s="5"/>
      <c r="VIB85" s="5"/>
      <c r="VIC85" s="5"/>
      <c r="VID85" s="5"/>
      <c r="VIE85" s="5"/>
      <c r="VIF85" s="5"/>
      <c r="VIG85" s="5"/>
      <c r="VIH85" s="5"/>
      <c r="VII85" s="5"/>
      <c r="VIJ85" s="5"/>
      <c r="VIK85" s="5"/>
      <c r="VIL85" s="5"/>
      <c r="VIM85" s="5"/>
      <c r="VIN85" s="5"/>
      <c r="VIO85" s="5"/>
      <c r="VIP85" s="5"/>
      <c r="VIQ85" s="5"/>
      <c r="VIR85" s="5"/>
      <c r="VIS85" s="5"/>
      <c r="VIT85" s="5"/>
      <c r="VIU85" s="5"/>
      <c r="VIV85" s="5"/>
      <c r="VIW85" s="5"/>
      <c r="VIX85" s="5"/>
      <c r="VIY85" s="5"/>
      <c r="VIZ85" s="5"/>
      <c r="VJA85" s="5"/>
      <c r="VJB85" s="5"/>
      <c r="VJC85" s="5"/>
      <c r="VJD85" s="5"/>
      <c r="VJE85" s="5"/>
      <c r="VJF85" s="5"/>
      <c r="VJG85" s="5"/>
      <c r="VJH85" s="5"/>
      <c r="VJI85" s="5"/>
      <c r="VJJ85" s="5"/>
      <c r="VJK85" s="5"/>
      <c r="VJL85" s="5"/>
      <c r="VJM85" s="5"/>
      <c r="VJN85" s="5"/>
      <c r="VJO85" s="5"/>
      <c r="VJP85" s="5"/>
      <c r="VJQ85" s="5"/>
      <c r="VJR85" s="5"/>
      <c r="VJS85" s="5"/>
      <c r="VJT85" s="5"/>
      <c r="VJU85" s="5"/>
      <c r="VJV85" s="5"/>
      <c r="VJW85" s="5"/>
      <c r="VJX85" s="5"/>
      <c r="VJY85" s="5"/>
      <c r="VJZ85" s="5"/>
      <c r="VKA85" s="5"/>
      <c r="VKB85" s="5"/>
      <c r="VKC85" s="5"/>
      <c r="VKD85" s="5"/>
      <c r="VKE85" s="5"/>
      <c r="VKF85" s="5"/>
      <c r="VKG85" s="5"/>
      <c r="VKH85" s="5"/>
      <c r="VKI85" s="5"/>
      <c r="VKJ85" s="5"/>
      <c r="VKK85" s="5"/>
      <c r="VKL85" s="5"/>
      <c r="VKM85" s="5"/>
      <c r="VKN85" s="5"/>
      <c r="VKO85" s="5"/>
      <c r="VKP85" s="5"/>
      <c r="VKQ85" s="5"/>
      <c r="VKR85" s="5"/>
      <c r="VKS85" s="5"/>
      <c r="VKT85" s="5"/>
      <c r="VKU85" s="5"/>
      <c r="VKV85" s="5"/>
      <c r="VKW85" s="5"/>
      <c r="VKX85" s="5"/>
      <c r="VKY85" s="5"/>
      <c r="VKZ85" s="5"/>
      <c r="VLA85" s="5"/>
      <c r="VLB85" s="5"/>
      <c r="VLC85" s="5"/>
      <c r="VLD85" s="5"/>
      <c r="VLE85" s="5"/>
      <c r="VLF85" s="5"/>
      <c r="VLG85" s="5"/>
      <c r="VLH85" s="5"/>
      <c r="VLI85" s="5"/>
      <c r="VLJ85" s="5"/>
      <c r="VLK85" s="5"/>
      <c r="VLL85" s="5"/>
      <c r="VLM85" s="5"/>
      <c r="VLN85" s="5"/>
      <c r="VLO85" s="5"/>
      <c r="VLP85" s="5"/>
      <c r="VLQ85" s="5"/>
      <c r="VLR85" s="5"/>
      <c r="VLS85" s="5"/>
      <c r="VLT85" s="5"/>
      <c r="VLU85" s="5"/>
      <c r="VLV85" s="5"/>
      <c r="VLW85" s="5"/>
      <c r="VLX85" s="5"/>
      <c r="VLY85" s="5"/>
      <c r="VLZ85" s="5"/>
      <c r="VMA85" s="5"/>
      <c r="VMB85" s="5"/>
      <c r="VMC85" s="5"/>
      <c r="VMD85" s="5"/>
      <c r="VME85" s="5"/>
      <c r="VMF85" s="5"/>
      <c r="VMG85" s="5"/>
      <c r="VMH85" s="5"/>
      <c r="VMI85" s="5"/>
      <c r="VMJ85" s="5"/>
      <c r="VMK85" s="5"/>
      <c r="VML85" s="5"/>
      <c r="VMM85" s="5"/>
      <c r="VMN85" s="5"/>
      <c r="VMO85" s="5"/>
      <c r="VMP85" s="5"/>
      <c r="VMQ85" s="5"/>
      <c r="VMR85" s="5"/>
      <c r="VMS85" s="5"/>
      <c r="VMT85" s="5"/>
      <c r="VMU85" s="5"/>
      <c r="VMV85" s="5"/>
      <c r="VMW85" s="5"/>
      <c r="VMX85" s="5"/>
      <c r="VMY85" s="5"/>
      <c r="VMZ85" s="5"/>
      <c r="VNA85" s="5"/>
      <c r="VNB85" s="5"/>
      <c r="VNC85" s="5"/>
      <c r="VND85" s="5"/>
      <c r="VNE85" s="5"/>
      <c r="VNF85" s="5"/>
      <c r="VNG85" s="5"/>
      <c r="VNH85" s="5"/>
      <c r="VNI85" s="5"/>
      <c r="VNJ85" s="5"/>
      <c r="VNK85" s="5"/>
      <c r="VNL85" s="5"/>
      <c r="VNM85" s="5"/>
      <c r="VNN85" s="5"/>
      <c r="VNO85" s="5"/>
      <c r="VNP85" s="5"/>
      <c r="VNQ85" s="5"/>
      <c r="VNR85" s="5"/>
      <c r="VNS85" s="5"/>
      <c r="VNT85" s="5"/>
      <c r="VNU85" s="5"/>
      <c r="VNV85" s="5"/>
      <c r="VNW85" s="5"/>
      <c r="VNX85" s="5"/>
      <c r="VNY85" s="5"/>
      <c r="VNZ85" s="5"/>
      <c r="VOA85" s="5"/>
      <c r="VOB85" s="5"/>
      <c r="VOC85" s="5"/>
      <c r="VOD85" s="5"/>
      <c r="VOE85" s="5"/>
      <c r="VOF85" s="5"/>
      <c r="VOG85" s="5"/>
      <c r="VOH85" s="5"/>
      <c r="VOI85" s="5"/>
      <c r="VOJ85" s="5"/>
      <c r="VOK85" s="5"/>
      <c r="VOL85" s="5"/>
      <c r="VOM85" s="5"/>
      <c r="VON85" s="5"/>
      <c r="VOO85" s="5"/>
      <c r="VOP85" s="5"/>
      <c r="VOQ85" s="5"/>
      <c r="VOR85" s="5"/>
      <c r="VOS85" s="5"/>
      <c r="VOT85" s="5"/>
      <c r="VOU85" s="5"/>
      <c r="VOV85" s="5"/>
      <c r="VOW85" s="5"/>
      <c r="VOX85" s="5"/>
      <c r="VOY85" s="5"/>
      <c r="VOZ85" s="5"/>
      <c r="VPA85" s="5"/>
      <c r="VPB85" s="5"/>
      <c r="VPC85" s="5"/>
      <c r="VPD85" s="5"/>
      <c r="VPE85" s="5"/>
      <c r="VPF85" s="5"/>
      <c r="VPG85" s="5"/>
      <c r="VPH85" s="5"/>
      <c r="VPI85" s="5"/>
      <c r="VPJ85" s="5"/>
      <c r="VPK85" s="5"/>
      <c r="VPL85" s="5"/>
      <c r="VPM85" s="5"/>
      <c r="VPN85" s="5"/>
      <c r="VPO85" s="5"/>
      <c r="VPP85" s="5"/>
      <c r="VPQ85" s="5"/>
      <c r="VPR85" s="5"/>
      <c r="VPS85" s="5"/>
      <c r="VPT85" s="5"/>
      <c r="VPU85" s="5"/>
      <c r="VPV85" s="5"/>
      <c r="VPW85" s="5"/>
      <c r="VPX85" s="5"/>
      <c r="VPY85" s="5"/>
      <c r="VPZ85" s="5"/>
      <c r="VQA85" s="5"/>
      <c r="VQB85" s="5"/>
      <c r="VQC85" s="5"/>
      <c r="VQD85" s="5"/>
      <c r="VQE85" s="5"/>
      <c r="VQF85" s="5"/>
      <c r="VQG85" s="5"/>
      <c r="VQH85" s="5"/>
      <c r="VQI85" s="5"/>
      <c r="VQJ85" s="5"/>
      <c r="VQK85" s="5"/>
      <c r="VQL85" s="5"/>
      <c r="VQM85" s="5"/>
      <c r="VQN85" s="5"/>
      <c r="VQO85" s="5"/>
      <c r="VQP85" s="5"/>
      <c r="VQQ85" s="5"/>
      <c r="VQR85" s="5"/>
      <c r="VQS85" s="5"/>
      <c r="VQT85" s="5"/>
      <c r="VQU85" s="5"/>
      <c r="VQV85" s="5"/>
      <c r="VQW85" s="5"/>
      <c r="VQX85" s="5"/>
      <c r="VQY85" s="5"/>
      <c r="VQZ85" s="5"/>
      <c r="VRA85" s="5"/>
      <c r="VRB85" s="5"/>
      <c r="VRC85" s="5"/>
      <c r="VRD85" s="5"/>
      <c r="VRE85" s="5"/>
      <c r="VRF85" s="5"/>
      <c r="VRG85" s="5"/>
      <c r="VRH85" s="5"/>
      <c r="VRI85" s="5"/>
      <c r="VRJ85" s="5"/>
      <c r="VRK85" s="5"/>
      <c r="VRL85" s="5"/>
      <c r="VRM85" s="5"/>
      <c r="VRN85" s="5"/>
      <c r="VRO85" s="5"/>
      <c r="VRP85" s="5"/>
      <c r="VRQ85" s="5"/>
      <c r="VRR85" s="5"/>
      <c r="VRS85" s="5"/>
      <c r="VRT85" s="5"/>
      <c r="VRU85" s="5"/>
      <c r="VRV85" s="5"/>
      <c r="VRW85" s="5"/>
      <c r="VRX85" s="5"/>
      <c r="VRY85" s="5"/>
      <c r="VRZ85" s="5"/>
      <c r="VSA85" s="5"/>
      <c r="VSB85" s="5"/>
      <c r="VSC85" s="5"/>
      <c r="VSD85" s="5"/>
      <c r="VSE85" s="5"/>
      <c r="VSF85" s="5"/>
      <c r="VSG85" s="5"/>
      <c r="VSH85" s="5"/>
      <c r="VSI85" s="5"/>
      <c r="VSJ85" s="5"/>
      <c r="VSK85" s="5"/>
      <c r="VSL85" s="5"/>
      <c r="VSM85" s="5"/>
      <c r="VSN85" s="5"/>
      <c r="VSO85" s="5"/>
      <c r="VSP85" s="5"/>
      <c r="VSQ85" s="5"/>
      <c r="VSR85" s="5"/>
      <c r="VSS85" s="5"/>
      <c r="VST85" s="5"/>
      <c r="VSU85" s="5"/>
      <c r="VSV85" s="5"/>
      <c r="VSW85" s="5"/>
      <c r="VSX85" s="5"/>
      <c r="VSY85" s="5"/>
      <c r="VSZ85" s="5"/>
      <c r="VTA85" s="5"/>
      <c r="VTB85" s="5"/>
      <c r="VTC85" s="5"/>
      <c r="VTD85" s="5"/>
      <c r="VTE85" s="5"/>
      <c r="VTF85" s="5"/>
      <c r="VTG85" s="5"/>
      <c r="VTH85" s="5"/>
      <c r="VTI85" s="5"/>
      <c r="VTJ85" s="5"/>
      <c r="VTK85" s="5"/>
      <c r="VTL85" s="5"/>
      <c r="VTM85" s="5"/>
      <c r="VTN85" s="5"/>
      <c r="VTO85" s="5"/>
      <c r="VTP85" s="5"/>
      <c r="VTQ85" s="5"/>
      <c r="VTR85" s="5"/>
      <c r="VTS85" s="5"/>
      <c r="VTT85" s="5"/>
      <c r="VTU85" s="5"/>
      <c r="VTV85" s="5"/>
      <c r="VTW85" s="5"/>
      <c r="VTX85" s="5"/>
      <c r="VTY85" s="5"/>
      <c r="VTZ85" s="5"/>
      <c r="VUA85" s="5"/>
      <c r="VUB85" s="5"/>
      <c r="VUC85" s="5"/>
      <c r="VUD85" s="5"/>
      <c r="VUE85" s="5"/>
      <c r="VUF85" s="5"/>
      <c r="VUG85" s="5"/>
      <c r="VUH85" s="5"/>
      <c r="VUI85" s="5"/>
      <c r="VUJ85" s="5"/>
      <c r="VUK85" s="5"/>
      <c r="VUL85" s="5"/>
      <c r="VUM85" s="5"/>
      <c r="VUN85" s="5"/>
      <c r="VUO85" s="5"/>
      <c r="VUP85" s="5"/>
      <c r="VUQ85" s="5"/>
      <c r="VUR85" s="5"/>
      <c r="VUS85" s="5"/>
      <c r="VUT85" s="5"/>
      <c r="VUU85" s="5"/>
      <c r="VUV85" s="5"/>
      <c r="VUW85" s="5"/>
      <c r="VUX85" s="5"/>
      <c r="VUY85" s="5"/>
      <c r="VUZ85" s="5"/>
      <c r="VVA85" s="5"/>
      <c r="VVB85" s="5"/>
      <c r="VVC85" s="5"/>
      <c r="VVD85" s="5"/>
      <c r="VVE85" s="5"/>
      <c r="VVF85" s="5"/>
      <c r="VVG85" s="5"/>
      <c r="VVH85" s="5"/>
      <c r="VVI85" s="5"/>
      <c r="VVJ85" s="5"/>
      <c r="VVK85" s="5"/>
      <c r="VVL85" s="5"/>
      <c r="VVM85" s="5"/>
      <c r="VVN85" s="5"/>
      <c r="VVO85" s="5"/>
      <c r="VVP85" s="5"/>
      <c r="VVQ85" s="5"/>
      <c r="VVR85" s="5"/>
      <c r="VVS85" s="5"/>
      <c r="VVT85" s="5"/>
      <c r="VVU85" s="5"/>
      <c r="VVV85" s="5"/>
      <c r="VVW85" s="5"/>
      <c r="VVX85" s="5"/>
      <c r="VVY85" s="5"/>
      <c r="VVZ85" s="5"/>
      <c r="VWA85" s="5"/>
      <c r="VWB85" s="5"/>
      <c r="VWC85" s="5"/>
      <c r="VWD85" s="5"/>
      <c r="VWE85" s="5"/>
      <c r="VWF85" s="5"/>
      <c r="VWG85" s="5"/>
      <c r="VWH85" s="5"/>
      <c r="VWI85" s="5"/>
      <c r="VWJ85" s="5"/>
      <c r="VWK85" s="5"/>
      <c r="VWL85" s="5"/>
      <c r="VWM85" s="5"/>
      <c r="VWN85" s="5"/>
      <c r="VWO85" s="5"/>
      <c r="VWP85" s="5"/>
      <c r="VWQ85" s="5"/>
      <c r="VWR85" s="5"/>
      <c r="VWS85" s="5"/>
      <c r="VWT85" s="5"/>
      <c r="VWU85" s="5"/>
      <c r="VWV85" s="5"/>
      <c r="VWW85" s="5"/>
      <c r="VWX85" s="5"/>
      <c r="VWY85" s="5"/>
      <c r="VWZ85" s="5"/>
      <c r="VXA85" s="5"/>
      <c r="VXB85" s="5"/>
      <c r="VXC85" s="5"/>
      <c r="VXD85" s="5"/>
      <c r="VXE85" s="5"/>
      <c r="VXF85" s="5"/>
      <c r="VXG85" s="5"/>
      <c r="VXH85" s="5"/>
      <c r="VXI85" s="5"/>
      <c r="VXJ85" s="5"/>
      <c r="VXK85" s="5"/>
      <c r="VXL85" s="5"/>
      <c r="VXM85" s="5"/>
      <c r="VXN85" s="5"/>
      <c r="VXO85" s="5"/>
      <c r="VXP85" s="5"/>
      <c r="VXQ85" s="5"/>
      <c r="VXR85" s="5"/>
      <c r="VXS85" s="5"/>
      <c r="VXT85" s="5"/>
      <c r="VXU85" s="5"/>
      <c r="VXV85" s="5"/>
      <c r="VXW85" s="5"/>
      <c r="VXX85" s="5"/>
      <c r="VXY85" s="5"/>
      <c r="VXZ85" s="5"/>
      <c r="VYA85" s="5"/>
      <c r="VYB85" s="5"/>
      <c r="VYC85" s="5"/>
      <c r="VYD85" s="5"/>
      <c r="VYE85" s="5"/>
      <c r="VYF85" s="5"/>
      <c r="VYG85" s="5"/>
      <c r="VYH85" s="5"/>
      <c r="VYI85" s="5"/>
      <c r="VYJ85" s="5"/>
      <c r="VYK85" s="5"/>
      <c r="VYL85" s="5"/>
      <c r="VYM85" s="5"/>
      <c r="VYN85" s="5"/>
      <c r="VYO85" s="5"/>
      <c r="VYP85" s="5"/>
      <c r="VYQ85" s="5"/>
      <c r="VYR85" s="5"/>
      <c r="VYS85" s="5"/>
      <c r="VYT85" s="5"/>
      <c r="VYU85" s="5"/>
      <c r="VYV85" s="5"/>
      <c r="VYW85" s="5"/>
      <c r="VYX85" s="5"/>
      <c r="VYY85" s="5"/>
      <c r="VYZ85" s="5"/>
      <c r="VZA85" s="5"/>
      <c r="VZB85" s="5"/>
      <c r="VZC85" s="5"/>
      <c r="VZD85" s="5"/>
      <c r="VZE85" s="5"/>
      <c r="VZF85" s="5"/>
      <c r="VZG85" s="5"/>
      <c r="VZH85" s="5"/>
      <c r="VZI85" s="5"/>
      <c r="VZJ85" s="5"/>
      <c r="VZK85" s="5"/>
      <c r="VZL85" s="5"/>
      <c r="VZM85" s="5"/>
      <c r="VZN85" s="5"/>
      <c r="VZO85" s="5"/>
      <c r="VZP85" s="5"/>
      <c r="VZQ85" s="5"/>
      <c r="VZR85" s="5"/>
      <c r="VZS85" s="5"/>
      <c r="VZT85" s="5"/>
      <c r="VZU85" s="5"/>
      <c r="VZV85" s="5"/>
      <c r="VZW85" s="5"/>
      <c r="VZX85" s="5"/>
      <c r="VZY85" s="5"/>
      <c r="VZZ85" s="5"/>
      <c r="WAA85" s="5"/>
      <c r="WAB85" s="5"/>
      <c r="WAC85" s="5"/>
      <c r="WAD85" s="5"/>
      <c r="WAE85" s="5"/>
      <c r="WAF85" s="5"/>
      <c r="WAG85" s="5"/>
      <c r="WAH85" s="5"/>
      <c r="WAI85" s="5"/>
      <c r="WAJ85" s="5"/>
      <c r="WAK85" s="5"/>
      <c r="WAL85" s="5"/>
      <c r="WAM85" s="5"/>
      <c r="WAN85" s="5"/>
      <c r="WAO85" s="5"/>
      <c r="WAP85" s="5"/>
      <c r="WAQ85" s="5"/>
      <c r="WAR85" s="5"/>
      <c r="WAS85" s="5"/>
      <c r="WAT85" s="5"/>
      <c r="WAU85" s="5"/>
      <c r="WAV85" s="5"/>
      <c r="WAW85" s="5"/>
      <c r="WAX85" s="5"/>
      <c r="WAY85" s="5"/>
      <c r="WAZ85" s="5"/>
      <c r="WBA85" s="5"/>
      <c r="WBB85" s="5"/>
      <c r="WBC85" s="5"/>
      <c r="WBD85" s="5"/>
      <c r="WBE85" s="5"/>
      <c r="WBF85" s="5"/>
      <c r="WBG85" s="5"/>
      <c r="WBH85" s="5"/>
      <c r="WBI85" s="5"/>
      <c r="WBJ85" s="5"/>
      <c r="WBK85" s="5"/>
      <c r="WBL85" s="5"/>
      <c r="WBM85" s="5"/>
      <c r="WBN85" s="5"/>
      <c r="WBO85" s="5"/>
      <c r="WBP85" s="5"/>
      <c r="WBQ85" s="5"/>
      <c r="WBR85" s="5"/>
      <c r="WBS85" s="5"/>
      <c r="WBT85" s="5"/>
      <c r="WBU85" s="5"/>
      <c r="WBV85" s="5"/>
      <c r="WBW85" s="5"/>
      <c r="WBX85" s="5"/>
      <c r="WBY85" s="5"/>
      <c r="WBZ85" s="5"/>
      <c r="WCA85" s="5"/>
      <c r="WCB85" s="5"/>
      <c r="WCC85" s="5"/>
      <c r="WCD85" s="5"/>
      <c r="WCE85" s="5"/>
      <c r="WCF85" s="5"/>
      <c r="WCG85" s="5"/>
      <c r="WCH85" s="5"/>
      <c r="WCI85" s="5"/>
      <c r="WCJ85" s="5"/>
      <c r="WCK85" s="5"/>
      <c r="WCL85" s="5"/>
      <c r="WCM85" s="5"/>
      <c r="WCN85" s="5"/>
      <c r="WCO85" s="5"/>
      <c r="WCP85" s="5"/>
      <c r="WCQ85" s="5"/>
      <c r="WCR85" s="5"/>
      <c r="WCS85" s="5"/>
      <c r="WCT85" s="5"/>
      <c r="WCU85" s="5"/>
      <c r="WCV85" s="5"/>
      <c r="WCW85" s="5"/>
      <c r="WCX85" s="5"/>
      <c r="WCY85" s="5"/>
      <c r="WCZ85" s="5"/>
      <c r="WDA85" s="5"/>
      <c r="WDB85" s="5"/>
      <c r="WDC85" s="5"/>
      <c r="WDD85" s="5"/>
      <c r="WDE85" s="5"/>
      <c r="WDF85" s="5"/>
      <c r="WDG85" s="5"/>
      <c r="WDH85" s="5"/>
      <c r="WDI85" s="5"/>
      <c r="WDJ85" s="5"/>
      <c r="WDK85" s="5"/>
      <c r="WDL85" s="5"/>
      <c r="WDM85" s="5"/>
      <c r="WDN85" s="5"/>
      <c r="WDO85" s="5"/>
      <c r="WDP85" s="5"/>
      <c r="WDQ85" s="5"/>
      <c r="WDR85" s="5"/>
      <c r="WDS85" s="5"/>
      <c r="WDT85" s="5"/>
      <c r="WDU85" s="5"/>
      <c r="WDV85" s="5"/>
      <c r="WDW85" s="5"/>
      <c r="WDX85" s="5"/>
      <c r="WDY85" s="5"/>
      <c r="WDZ85" s="5"/>
      <c r="WEA85" s="5"/>
      <c r="WEB85" s="5"/>
      <c r="WEC85" s="5"/>
      <c r="WED85" s="5"/>
      <c r="WEE85" s="5"/>
      <c r="WEF85" s="5"/>
      <c r="WEG85" s="5"/>
      <c r="WEH85" s="5"/>
      <c r="WEI85" s="5"/>
      <c r="WEJ85" s="5"/>
      <c r="WEK85" s="5"/>
      <c r="WEL85" s="5"/>
      <c r="WEM85" s="5"/>
      <c r="WEN85" s="5"/>
      <c r="WEO85" s="5"/>
      <c r="WEP85" s="5"/>
      <c r="WEQ85" s="5"/>
      <c r="WER85" s="5"/>
      <c r="WES85" s="5"/>
      <c r="WET85" s="5"/>
      <c r="WEU85" s="5"/>
      <c r="WEV85" s="5"/>
      <c r="WEW85" s="5"/>
      <c r="WEX85" s="5"/>
      <c r="WEY85" s="5"/>
      <c r="WEZ85" s="5"/>
      <c r="WFA85" s="5"/>
      <c r="WFB85" s="5"/>
      <c r="WFC85" s="5"/>
      <c r="WFD85" s="5"/>
      <c r="WFE85" s="5"/>
      <c r="WFF85" s="5"/>
      <c r="WFG85" s="5"/>
      <c r="WFH85" s="5"/>
      <c r="WFI85" s="5"/>
      <c r="WFJ85" s="5"/>
      <c r="WFK85" s="5"/>
      <c r="WFL85" s="5"/>
      <c r="WFM85" s="5"/>
      <c r="WFN85" s="5"/>
      <c r="WFO85" s="5"/>
      <c r="WFP85" s="5"/>
      <c r="WFQ85" s="5"/>
      <c r="WFR85" s="5"/>
      <c r="WFS85" s="5"/>
      <c r="WFT85" s="5"/>
      <c r="WFU85" s="5"/>
      <c r="WFV85" s="5"/>
      <c r="WFW85" s="5"/>
      <c r="WFX85" s="5"/>
      <c r="WFY85" s="5"/>
      <c r="WFZ85" s="5"/>
      <c r="WGA85" s="5"/>
      <c r="WGB85" s="5"/>
      <c r="WGC85" s="5"/>
      <c r="WGD85" s="5"/>
      <c r="WGE85" s="5"/>
      <c r="WGF85" s="5"/>
      <c r="WGG85" s="5"/>
      <c r="WGH85" s="5"/>
      <c r="WGI85" s="5"/>
      <c r="WGJ85" s="5"/>
      <c r="WGK85" s="5"/>
      <c r="WGL85" s="5"/>
      <c r="WGM85" s="5"/>
      <c r="WGN85" s="5"/>
      <c r="WGO85" s="5"/>
      <c r="WGP85" s="5"/>
      <c r="WGQ85" s="5"/>
      <c r="WGR85" s="5"/>
      <c r="WGS85" s="5"/>
      <c r="WGT85" s="5"/>
      <c r="WGU85" s="5"/>
      <c r="WGV85" s="5"/>
      <c r="WGW85" s="5"/>
      <c r="WGX85" s="5"/>
      <c r="WGY85" s="5"/>
      <c r="WGZ85" s="5"/>
      <c r="WHA85" s="5"/>
      <c r="WHB85" s="5"/>
      <c r="WHC85" s="5"/>
      <c r="WHD85" s="5"/>
      <c r="WHE85" s="5"/>
      <c r="WHF85" s="5"/>
      <c r="WHG85" s="5"/>
      <c r="WHH85" s="5"/>
      <c r="WHI85" s="5"/>
      <c r="WHJ85" s="5"/>
      <c r="WHK85" s="5"/>
      <c r="WHL85" s="5"/>
      <c r="WHM85" s="5"/>
      <c r="WHN85" s="5"/>
      <c r="WHO85" s="5"/>
      <c r="WHP85" s="5"/>
      <c r="WHQ85" s="5"/>
      <c r="WHR85" s="5"/>
      <c r="WHS85" s="5"/>
      <c r="WHT85" s="5"/>
      <c r="WHU85" s="5"/>
      <c r="WHV85" s="5"/>
      <c r="WHW85" s="5"/>
      <c r="WHX85" s="5"/>
      <c r="WHY85" s="5"/>
      <c r="WHZ85" s="5"/>
      <c r="WIA85" s="5"/>
      <c r="WIB85" s="5"/>
      <c r="WIC85" s="5"/>
      <c r="WID85" s="5"/>
      <c r="WIE85" s="5"/>
      <c r="WIF85" s="5"/>
      <c r="WIG85" s="5"/>
      <c r="WIH85" s="5"/>
      <c r="WII85" s="5"/>
      <c r="WIJ85" s="5"/>
      <c r="WIK85" s="5"/>
      <c r="WIL85" s="5"/>
      <c r="WIM85" s="5"/>
      <c r="WIN85" s="5"/>
      <c r="WIO85" s="5"/>
      <c r="WIP85" s="5"/>
      <c r="WIQ85" s="5"/>
      <c r="WIR85" s="5"/>
      <c r="WIS85" s="5"/>
      <c r="WIT85" s="5"/>
      <c r="WIU85" s="5"/>
      <c r="WIV85" s="5"/>
      <c r="WIW85" s="5"/>
      <c r="WIX85" s="5"/>
      <c r="WIY85" s="5"/>
      <c r="WIZ85" s="5"/>
      <c r="WJA85" s="5"/>
      <c r="WJB85" s="5"/>
      <c r="WJC85" s="5"/>
      <c r="WJD85" s="5"/>
      <c r="WJE85" s="5"/>
      <c r="WJF85" s="5"/>
      <c r="WJG85" s="5"/>
      <c r="WJH85" s="5"/>
      <c r="WJI85" s="5"/>
      <c r="WJJ85" s="5"/>
      <c r="WJK85" s="5"/>
      <c r="WJL85" s="5"/>
      <c r="WJM85" s="5"/>
      <c r="WJN85" s="5"/>
      <c r="WJO85" s="5"/>
      <c r="WJP85" s="5"/>
      <c r="WJQ85" s="5"/>
      <c r="WJR85" s="5"/>
      <c r="WJS85" s="5"/>
      <c r="WJT85" s="5"/>
      <c r="WJU85" s="5"/>
      <c r="WJV85" s="5"/>
      <c r="WJW85" s="5"/>
      <c r="WJX85" s="5"/>
      <c r="WJY85" s="5"/>
      <c r="WJZ85" s="5"/>
      <c r="WKA85" s="5"/>
      <c r="WKB85" s="5"/>
      <c r="WKC85" s="5"/>
      <c r="WKD85" s="5"/>
      <c r="WKE85" s="5"/>
      <c r="WKF85" s="5"/>
      <c r="WKG85" s="5"/>
      <c r="WKH85" s="5"/>
      <c r="WKI85" s="5"/>
      <c r="WKJ85" s="5"/>
      <c r="WKK85" s="5"/>
      <c r="WKL85" s="5"/>
      <c r="WKM85" s="5"/>
      <c r="WKN85" s="5"/>
      <c r="WKO85" s="5"/>
      <c r="WKP85" s="5"/>
      <c r="WKQ85" s="5"/>
      <c r="WKR85" s="5"/>
      <c r="WKS85" s="5"/>
      <c r="WKT85" s="5"/>
      <c r="WKU85" s="5"/>
      <c r="WKV85" s="5"/>
      <c r="WKW85" s="5"/>
      <c r="WKX85" s="5"/>
      <c r="WKY85" s="5"/>
      <c r="WKZ85" s="5"/>
      <c r="WLA85" s="5"/>
      <c r="WLB85" s="5"/>
      <c r="WLC85" s="5"/>
      <c r="WLD85" s="5"/>
      <c r="WLE85" s="5"/>
      <c r="WLF85" s="5"/>
      <c r="WLG85" s="5"/>
      <c r="WLH85" s="5"/>
      <c r="WLI85" s="5"/>
      <c r="WLJ85" s="5"/>
      <c r="WLK85" s="5"/>
      <c r="WLL85" s="5"/>
      <c r="WLM85" s="5"/>
      <c r="WLN85" s="5"/>
      <c r="WLO85" s="5"/>
      <c r="WLP85" s="5"/>
      <c r="WLQ85" s="5"/>
      <c r="WLR85" s="5"/>
      <c r="WLS85" s="5"/>
      <c r="WLT85" s="5"/>
      <c r="WLU85" s="5"/>
      <c r="WLV85" s="5"/>
      <c r="WLW85" s="5"/>
      <c r="WLX85" s="5"/>
      <c r="WLY85" s="5"/>
      <c r="WLZ85" s="5"/>
      <c r="WMA85" s="5"/>
      <c r="WMB85" s="5"/>
      <c r="WMC85" s="5"/>
      <c r="WMD85" s="5"/>
      <c r="WME85" s="5"/>
      <c r="WMF85" s="5"/>
      <c r="WMG85" s="5"/>
      <c r="WMH85" s="5"/>
      <c r="WMI85" s="5"/>
      <c r="WMJ85" s="5"/>
      <c r="WMK85" s="5"/>
      <c r="WML85" s="5"/>
      <c r="WMM85" s="5"/>
      <c r="WMN85" s="5"/>
      <c r="WMO85" s="5"/>
      <c r="WMP85" s="5"/>
      <c r="WMQ85" s="5"/>
      <c r="WMR85" s="5"/>
      <c r="WMS85" s="5"/>
      <c r="WMT85" s="5"/>
      <c r="WMU85" s="5"/>
      <c r="WMV85" s="5"/>
      <c r="WMW85" s="5"/>
      <c r="WMX85" s="5"/>
      <c r="WMY85" s="5"/>
      <c r="WMZ85" s="5"/>
      <c r="WNA85" s="5"/>
      <c r="WNB85" s="5"/>
      <c r="WNC85" s="5"/>
      <c r="WND85" s="5"/>
      <c r="WNE85" s="5"/>
      <c r="WNF85" s="5"/>
      <c r="WNG85" s="5"/>
      <c r="WNH85" s="5"/>
      <c r="WNI85" s="5"/>
      <c r="WNJ85" s="5"/>
      <c r="WNK85" s="5"/>
      <c r="WNL85" s="5"/>
      <c r="WNM85" s="5"/>
      <c r="WNN85" s="5"/>
      <c r="WNO85" s="5"/>
      <c r="WNP85" s="5"/>
      <c r="WNQ85" s="5"/>
      <c r="WNR85" s="5"/>
      <c r="WNS85" s="5"/>
      <c r="WNT85" s="5"/>
      <c r="WNU85" s="5"/>
      <c r="WNV85" s="5"/>
      <c r="WNW85" s="5"/>
      <c r="WNX85" s="5"/>
      <c r="WNY85" s="5"/>
      <c r="WNZ85" s="5"/>
      <c r="WOA85" s="5"/>
      <c r="WOB85" s="5"/>
      <c r="WOC85" s="5"/>
      <c r="WOD85" s="5"/>
      <c r="WOE85" s="5"/>
      <c r="WOF85" s="5"/>
      <c r="WOG85" s="5"/>
      <c r="WOH85" s="5"/>
      <c r="WOI85" s="5"/>
      <c r="WOJ85" s="5"/>
      <c r="WOK85" s="5"/>
      <c r="WOL85" s="5"/>
      <c r="WOM85" s="5"/>
      <c r="WON85" s="5"/>
      <c r="WOO85" s="5"/>
      <c r="WOP85" s="5"/>
      <c r="WOQ85" s="5"/>
      <c r="WOR85" s="5"/>
      <c r="WOS85" s="5"/>
      <c r="WOT85" s="5"/>
      <c r="WOU85" s="5"/>
      <c r="WOV85" s="5"/>
      <c r="WOW85" s="5"/>
      <c r="WOX85" s="5"/>
      <c r="WOY85" s="5"/>
      <c r="WOZ85" s="5"/>
      <c r="WPA85" s="5"/>
      <c r="WPB85" s="5"/>
      <c r="WPC85" s="5"/>
      <c r="WPD85" s="5"/>
      <c r="WPE85" s="5"/>
      <c r="WPF85" s="5"/>
      <c r="WPG85" s="5"/>
      <c r="WPH85" s="5"/>
      <c r="WPI85" s="5"/>
      <c r="WPJ85" s="5"/>
      <c r="WPK85" s="5"/>
      <c r="WPL85" s="5"/>
      <c r="WPM85" s="5"/>
      <c r="WPN85" s="5"/>
      <c r="WPO85" s="5"/>
      <c r="WPP85" s="5"/>
      <c r="WPQ85" s="5"/>
      <c r="WPR85" s="5"/>
      <c r="WPS85" s="5"/>
      <c r="WPT85" s="5"/>
      <c r="WPU85" s="5"/>
      <c r="WPV85" s="5"/>
      <c r="WPW85" s="5"/>
      <c r="WPX85" s="5"/>
      <c r="WPY85" s="5"/>
      <c r="WPZ85" s="5"/>
      <c r="WQA85" s="5"/>
      <c r="WQB85" s="5"/>
      <c r="WQC85" s="5"/>
      <c r="WQD85" s="5"/>
      <c r="WQE85" s="5"/>
      <c r="WQF85" s="5"/>
      <c r="WQG85" s="5"/>
      <c r="WQH85" s="5"/>
      <c r="WQI85" s="5"/>
      <c r="WQJ85" s="5"/>
      <c r="WQK85" s="5"/>
      <c r="WQL85" s="5"/>
      <c r="WQM85" s="5"/>
      <c r="WQN85" s="5"/>
      <c r="WQO85" s="5"/>
      <c r="WQP85" s="5"/>
      <c r="WQQ85" s="5"/>
      <c r="WQR85" s="5"/>
      <c r="WQS85" s="5"/>
      <c r="WQT85" s="5"/>
      <c r="WQU85" s="5"/>
      <c r="WQV85" s="5"/>
      <c r="WQW85" s="5"/>
      <c r="WQX85" s="5"/>
      <c r="WQY85" s="5"/>
      <c r="WQZ85" s="5"/>
      <c r="WRA85" s="5"/>
      <c r="WRB85" s="5"/>
      <c r="WRC85" s="5"/>
      <c r="WRD85" s="5"/>
      <c r="WRE85" s="5"/>
      <c r="WRF85" s="5"/>
      <c r="WRG85" s="5"/>
      <c r="WRH85" s="5"/>
      <c r="WRI85" s="5"/>
      <c r="WRJ85" s="5"/>
      <c r="WRK85" s="5"/>
      <c r="WRL85" s="5"/>
      <c r="WRM85" s="5"/>
      <c r="WRN85" s="5"/>
      <c r="WRO85" s="5"/>
      <c r="WRP85" s="5"/>
      <c r="WRQ85" s="5"/>
      <c r="WRR85" s="5"/>
      <c r="WRS85" s="5"/>
      <c r="WRT85" s="5"/>
      <c r="WRU85" s="5"/>
      <c r="WRV85" s="5"/>
      <c r="WRW85" s="5"/>
      <c r="WRX85" s="5"/>
      <c r="WRY85" s="5"/>
      <c r="WRZ85" s="5"/>
      <c r="WSA85" s="5"/>
      <c r="WSB85" s="5"/>
      <c r="WSC85" s="5"/>
      <c r="WSD85" s="5"/>
      <c r="WSE85" s="5"/>
      <c r="WSF85" s="5"/>
      <c r="WSG85" s="5"/>
      <c r="WSH85" s="5"/>
      <c r="WSI85" s="5"/>
      <c r="WSJ85" s="5"/>
      <c r="WSK85" s="5"/>
      <c r="WSL85" s="5"/>
      <c r="WSM85" s="5"/>
      <c r="WSN85" s="5"/>
      <c r="WSO85" s="5"/>
      <c r="WSP85" s="5"/>
      <c r="WSQ85" s="5"/>
      <c r="WSR85" s="5"/>
      <c r="WSS85" s="5"/>
      <c r="WST85" s="5"/>
      <c r="WSU85" s="5"/>
      <c r="WSV85" s="5"/>
      <c r="WSW85" s="5"/>
      <c r="WSX85" s="5"/>
      <c r="WSY85" s="5"/>
      <c r="WSZ85" s="5"/>
      <c r="WTA85" s="5"/>
      <c r="WTB85" s="5"/>
      <c r="WTC85" s="5"/>
      <c r="WTD85" s="5"/>
      <c r="WTE85" s="5"/>
      <c r="WTF85" s="5"/>
      <c r="WTG85" s="5"/>
      <c r="WTH85" s="5"/>
      <c r="WTI85" s="5"/>
      <c r="WTJ85" s="5"/>
      <c r="WTK85" s="5"/>
      <c r="WTL85" s="5"/>
      <c r="WTM85" s="5"/>
      <c r="WTN85" s="5"/>
      <c r="WTO85" s="5"/>
      <c r="WTP85" s="5"/>
      <c r="WTQ85" s="5"/>
      <c r="WTR85" s="5"/>
      <c r="WTS85" s="5"/>
      <c r="WTT85" s="5"/>
      <c r="WTU85" s="5"/>
      <c r="WTV85" s="5"/>
      <c r="WTW85" s="5"/>
      <c r="WTX85" s="5"/>
      <c r="WTY85" s="5"/>
      <c r="WTZ85" s="5"/>
      <c r="WUA85" s="5"/>
      <c r="WUB85" s="5"/>
      <c r="WUC85" s="5"/>
      <c r="WUD85" s="5"/>
      <c r="WUE85" s="5"/>
      <c r="WUF85" s="5"/>
      <c r="WUG85" s="5"/>
      <c r="WUH85" s="5"/>
      <c r="WUI85" s="5"/>
      <c r="WUJ85" s="5"/>
      <c r="WUK85" s="5"/>
      <c r="WUL85" s="5"/>
      <c r="WUM85" s="5"/>
      <c r="WUN85" s="5"/>
      <c r="WUO85" s="5"/>
      <c r="WUP85" s="5"/>
      <c r="WUQ85" s="5"/>
      <c r="WUR85" s="5"/>
      <c r="WUS85" s="5"/>
      <c r="WUT85" s="5"/>
      <c r="WUU85" s="5"/>
      <c r="WUV85" s="5"/>
      <c r="WUW85" s="5"/>
      <c r="WUX85" s="5"/>
      <c r="WUY85" s="5"/>
      <c r="WUZ85" s="5"/>
      <c r="WVA85" s="5"/>
      <c r="WVB85" s="5"/>
      <c r="WVC85" s="5"/>
      <c r="WVD85" s="5"/>
      <c r="WVE85" s="5"/>
      <c r="WVF85" s="5"/>
      <c r="WVG85" s="5"/>
      <c r="WVH85" s="5"/>
      <c r="WVI85" s="5"/>
      <c r="WVJ85" s="5"/>
      <c r="WVK85" s="5"/>
      <c r="WVL85" s="5"/>
      <c r="WVM85" s="5"/>
      <c r="WVN85" s="5"/>
      <c r="WVO85" s="5"/>
      <c r="WVP85" s="5"/>
      <c r="WVQ85" s="5"/>
      <c r="WVR85" s="5"/>
      <c r="WVS85" s="5"/>
      <c r="WVT85" s="5"/>
      <c r="WVU85" s="5"/>
      <c r="WVV85" s="5"/>
      <c r="WVW85" s="5"/>
      <c r="WVX85" s="5"/>
      <c r="WVY85" s="5"/>
      <c r="WVZ85" s="5"/>
      <c r="WWA85" s="5"/>
      <c r="WWB85" s="5"/>
      <c r="WWC85" s="5"/>
      <c r="WWD85" s="5"/>
      <c r="WWE85" s="5"/>
      <c r="WWF85" s="5"/>
      <c r="WWG85" s="5"/>
      <c r="WWH85" s="5"/>
      <c r="WWI85" s="5"/>
      <c r="WWJ85" s="5"/>
      <c r="WWK85" s="5"/>
      <c r="WWL85" s="5"/>
      <c r="WWM85" s="5"/>
      <c r="WWN85" s="5"/>
      <c r="WWO85" s="5"/>
      <c r="WWP85" s="5"/>
      <c r="WWQ85" s="5"/>
      <c r="WWR85" s="5"/>
      <c r="WWS85" s="5"/>
      <c r="WWT85" s="5"/>
      <c r="WWU85" s="5"/>
      <c r="WWV85" s="5"/>
      <c r="WWW85" s="5"/>
      <c r="WWX85" s="5"/>
      <c r="WWY85" s="5"/>
      <c r="WWZ85" s="5"/>
      <c r="WXA85" s="5"/>
      <c r="WXB85" s="5"/>
      <c r="WXC85" s="5"/>
      <c r="WXD85" s="5"/>
      <c r="WXE85" s="5"/>
      <c r="WXF85" s="5"/>
      <c r="WXG85" s="5"/>
      <c r="WXH85" s="5"/>
      <c r="WXI85" s="5"/>
      <c r="WXJ85" s="5"/>
      <c r="WXK85" s="5"/>
      <c r="WXL85" s="5"/>
      <c r="WXM85" s="5"/>
      <c r="WXN85" s="5"/>
      <c r="WXO85" s="5"/>
      <c r="WXP85" s="5"/>
      <c r="WXQ85" s="5"/>
      <c r="WXR85" s="5"/>
      <c r="WXS85" s="5"/>
      <c r="WXT85" s="5"/>
      <c r="WXU85" s="5"/>
      <c r="WXV85" s="5"/>
      <c r="WXW85" s="5"/>
      <c r="WXX85" s="5"/>
      <c r="WXY85" s="5"/>
      <c r="WXZ85" s="5"/>
      <c r="WYA85" s="5"/>
      <c r="WYB85" s="5"/>
      <c r="WYC85" s="5"/>
      <c r="WYD85" s="5"/>
      <c r="WYE85" s="5"/>
      <c r="WYF85" s="5"/>
      <c r="WYG85" s="5"/>
      <c r="WYH85" s="5"/>
      <c r="WYI85" s="5"/>
      <c r="WYJ85" s="5"/>
      <c r="WYK85" s="5"/>
      <c r="WYL85" s="5"/>
      <c r="WYM85" s="5"/>
      <c r="WYN85" s="5"/>
      <c r="WYO85" s="5"/>
      <c r="WYP85" s="5"/>
      <c r="WYQ85" s="5"/>
      <c r="WYR85" s="5"/>
      <c r="WYS85" s="5"/>
      <c r="WYT85" s="5"/>
      <c r="WYU85" s="5"/>
      <c r="WYV85" s="5"/>
      <c r="WYW85" s="5"/>
      <c r="WYX85" s="5"/>
      <c r="WYY85" s="5"/>
      <c r="WYZ85" s="5"/>
      <c r="WZA85" s="5"/>
      <c r="WZB85" s="5"/>
      <c r="WZC85" s="5"/>
      <c r="WZD85" s="5"/>
      <c r="WZE85" s="5"/>
      <c r="WZF85" s="5"/>
      <c r="WZG85" s="5"/>
      <c r="WZH85" s="5"/>
      <c r="WZI85" s="5"/>
      <c r="WZJ85" s="5"/>
      <c r="WZK85" s="5"/>
      <c r="WZL85" s="5"/>
      <c r="WZM85" s="5"/>
      <c r="WZN85" s="5"/>
      <c r="WZO85" s="5"/>
      <c r="WZP85" s="5"/>
      <c r="WZQ85" s="5"/>
      <c r="WZR85" s="5"/>
      <c r="WZS85" s="5"/>
      <c r="WZT85" s="5"/>
      <c r="WZU85" s="5"/>
      <c r="WZV85" s="5"/>
      <c r="WZW85" s="5"/>
      <c r="WZX85" s="5"/>
      <c r="WZY85" s="5"/>
      <c r="WZZ85" s="5"/>
      <c r="XAA85" s="5"/>
      <c r="XAB85" s="5"/>
      <c r="XAC85" s="5"/>
      <c r="XAD85" s="5"/>
      <c r="XAE85" s="5"/>
      <c r="XAF85" s="5"/>
      <c r="XAG85" s="5"/>
      <c r="XAH85" s="5"/>
      <c r="XAI85" s="5"/>
      <c r="XAJ85" s="5"/>
      <c r="XAK85" s="5"/>
      <c r="XAL85" s="5"/>
      <c r="XAM85" s="5"/>
      <c r="XAN85" s="5"/>
      <c r="XAO85" s="5"/>
      <c r="XAP85" s="5"/>
      <c r="XAQ85" s="5"/>
      <c r="XAR85" s="5"/>
      <c r="XAS85" s="5"/>
      <c r="XAT85" s="5"/>
      <c r="XAU85" s="5"/>
      <c r="XAV85" s="5"/>
      <c r="XAW85" s="5"/>
      <c r="XAX85" s="5"/>
      <c r="XAY85" s="5"/>
      <c r="XAZ85" s="5"/>
      <c r="XBA85" s="5"/>
      <c r="XBB85" s="5"/>
      <c r="XBC85" s="5"/>
      <c r="XBD85" s="5"/>
      <c r="XBE85" s="5"/>
      <c r="XBF85" s="5"/>
      <c r="XBG85" s="5"/>
      <c r="XBH85" s="5"/>
      <c r="XBI85" s="5"/>
      <c r="XBJ85" s="5"/>
      <c r="XBK85" s="5"/>
      <c r="XBL85" s="5"/>
      <c r="XBM85" s="5"/>
      <c r="XBN85" s="5"/>
      <c r="XBO85" s="5"/>
      <c r="XBP85" s="5"/>
      <c r="XBQ85" s="5"/>
      <c r="XBR85" s="5"/>
      <c r="XBS85" s="5"/>
      <c r="XBT85" s="5"/>
      <c r="XBU85" s="5"/>
      <c r="XBV85" s="5"/>
      <c r="XBW85" s="5"/>
      <c r="XBX85" s="5"/>
      <c r="XBY85" s="5"/>
      <c r="XBZ85" s="5"/>
      <c r="XCA85" s="5"/>
      <c r="XCB85" s="5"/>
      <c r="XCC85" s="5"/>
      <c r="XCD85" s="5"/>
      <c r="XCE85" s="5"/>
      <c r="XCF85" s="5"/>
      <c r="XCG85" s="5"/>
      <c r="XCH85" s="5"/>
      <c r="XCI85" s="5"/>
      <c r="XCJ85" s="5"/>
      <c r="XCK85" s="5"/>
      <c r="XCL85" s="5"/>
      <c r="XCM85" s="5"/>
      <c r="XCN85" s="5"/>
      <c r="XCO85" s="5"/>
      <c r="XCP85" s="5"/>
      <c r="XCQ85" s="5"/>
      <c r="XCR85" s="5"/>
      <c r="XCS85" s="5"/>
      <c r="XCT85" s="5"/>
      <c r="XCU85" s="5"/>
      <c r="XCV85" s="5"/>
      <c r="XCW85" s="5"/>
      <c r="XCX85" s="5"/>
      <c r="XCY85" s="5"/>
      <c r="XCZ85" s="5"/>
      <c r="XDA85" s="5"/>
      <c r="XDB85" s="5"/>
      <c r="XDC85" s="5"/>
      <c r="XDD85" s="5"/>
      <c r="XDE85" s="5"/>
      <c r="XDF85" s="5"/>
      <c r="XDG85" s="5"/>
      <c r="XDH85" s="5"/>
      <c r="XDI85" s="5"/>
      <c r="XDJ85" s="5"/>
      <c r="XDK85" s="5"/>
      <c r="XDL85" s="5"/>
      <c r="XDM85" s="5"/>
      <c r="XDN85" s="5"/>
      <c r="XDO85" s="5"/>
      <c r="XDP85" s="5"/>
      <c r="XDQ85" s="5"/>
      <c r="XDR85" s="5"/>
      <c r="XDS85" s="5"/>
      <c r="XDT85" s="5"/>
      <c r="XDU85" s="5"/>
      <c r="XDV85" s="5"/>
      <c r="XDW85" s="5"/>
      <c r="XDX85" s="5"/>
      <c r="XDY85" s="5"/>
      <c r="XDZ85" s="5"/>
      <c r="XEA85" s="5"/>
      <c r="XEB85" s="5"/>
      <c r="XEC85" s="5"/>
      <c r="XED85" s="5"/>
      <c r="XEE85" s="5"/>
      <c r="XEF85" s="5"/>
      <c r="XEG85" s="5"/>
      <c r="XEH85" s="5"/>
      <c r="XEI85" s="5"/>
      <c r="XEJ85" s="5"/>
      <c r="XEK85" s="5"/>
      <c r="XEL85" s="5"/>
      <c r="XEM85" s="5"/>
      <c r="XEN85" s="5"/>
    </row>
    <row r="86" spans="1:16368" s="107" customFormat="1" x14ac:dyDescent="0.2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</row>
    <row r="87" spans="1:16368" s="162" customFormat="1" x14ac:dyDescent="0.25">
      <c r="A87" s="161"/>
      <c r="B87" s="161"/>
      <c r="C87" s="161"/>
      <c r="D87" s="161"/>
      <c r="E87" s="103" t="str">
        <f>InpC!E$160</f>
        <v>Discount Rate</v>
      </c>
      <c r="F87" s="103">
        <f>InpC!F$160</f>
        <v>7.0000000000000007E-2</v>
      </c>
      <c r="G87" s="103" t="str">
        <f>InpC!G$160</f>
        <v>%</v>
      </c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</row>
    <row r="88" spans="1:16368" s="18" customFormat="1" x14ac:dyDescent="0.25">
      <c r="A88" s="42"/>
      <c r="B88" s="42"/>
      <c r="C88" s="43"/>
      <c r="E88" s="18" t="str">
        <f>InpV!E$77</f>
        <v>CapEx - Schedule</v>
      </c>
      <c r="F88" s="18">
        <f>InpV!F$77</f>
        <v>0</v>
      </c>
      <c r="G88" s="18" t="str">
        <f>InpV!G$77</f>
        <v>$</v>
      </c>
      <c r="H88" s="18">
        <f>InpV!H$77</f>
        <v>0</v>
      </c>
      <c r="I88" s="18">
        <f>InpV!I$77</f>
        <v>0</v>
      </c>
      <c r="J88" s="18">
        <f>InpV!J$77</f>
        <v>0</v>
      </c>
      <c r="K88" s="18">
        <f>InpV!K$77</f>
        <v>7381070</v>
      </c>
      <c r="L88" s="18">
        <f>InpV!L$77</f>
        <v>6690622</v>
      </c>
      <c r="M88" s="18">
        <f>InpV!M$77</f>
        <v>23139965</v>
      </c>
      <c r="N88" s="18">
        <f>InpV!N$77</f>
        <v>26403594</v>
      </c>
      <c r="O88" s="18">
        <f>InpV!O$77</f>
        <v>23226583</v>
      </c>
      <c r="P88" s="18">
        <f>InpV!P$77</f>
        <v>23226583</v>
      </c>
      <c r="Q88" s="18">
        <f>InpV!Q$77</f>
        <v>23226583</v>
      </c>
      <c r="R88" s="18">
        <f>InpV!R$77</f>
        <v>0</v>
      </c>
      <c r="S88" s="18">
        <f>InpV!S$77</f>
        <v>0</v>
      </c>
      <c r="T88" s="18">
        <f>InpV!T$77</f>
        <v>0</v>
      </c>
      <c r="U88" s="18">
        <f>InpV!U$77</f>
        <v>0</v>
      </c>
      <c r="V88" s="18">
        <f>InpV!V$77</f>
        <v>0</v>
      </c>
      <c r="W88" s="18">
        <f>InpV!W$77</f>
        <v>0</v>
      </c>
      <c r="X88" s="18">
        <f>InpV!X$77</f>
        <v>0</v>
      </c>
      <c r="Y88" s="18">
        <f>InpV!Y$77</f>
        <v>0</v>
      </c>
      <c r="Z88" s="18">
        <f>InpV!Z$77</f>
        <v>0</v>
      </c>
      <c r="AA88" s="18">
        <f>InpV!AA$77</f>
        <v>0</v>
      </c>
      <c r="AB88" s="18">
        <f>InpV!AB$77</f>
        <v>0</v>
      </c>
      <c r="AC88" s="18">
        <f>InpV!AC$77</f>
        <v>0</v>
      </c>
      <c r="AD88" s="18">
        <f>InpV!AD$77</f>
        <v>0</v>
      </c>
      <c r="AE88" s="18">
        <f>InpV!AE$77</f>
        <v>0</v>
      </c>
      <c r="AF88" s="18">
        <f>InpV!AF$77</f>
        <v>0</v>
      </c>
      <c r="AG88" s="18">
        <f>InpV!AG$77</f>
        <v>0</v>
      </c>
      <c r="AH88" s="18">
        <f>InpV!AH$77</f>
        <v>0</v>
      </c>
      <c r="AI88" s="18">
        <f>InpV!AI$77</f>
        <v>0</v>
      </c>
      <c r="AJ88" s="18">
        <f>InpV!AJ$77</f>
        <v>0</v>
      </c>
      <c r="AK88" s="18">
        <f>InpV!AK$77</f>
        <v>0</v>
      </c>
      <c r="AL88" s="18">
        <f>InpV!AL$77</f>
        <v>0</v>
      </c>
      <c r="AM88" s="18">
        <f>InpV!AM$77</f>
        <v>0</v>
      </c>
    </row>
    <row r="89" spans="1:16368" s="61" customFormat="1" x14ac:dyDescent="0.25">
      <c r="A89" s="96"/>
      <c r="B89" s="96"/>
      <c r="C89" s="97"/>
      <c r="E89" s="61" t="str">
        <f>Time!E$71</f>
        <v>Discount Factor</v>
      </c>
      <c r="F89" s="61">
        <f>Time!F$71</f>
        <v>0</v>
      </c>
      <c r="G89" s="61" t="str">
        <f>Time!G$71</f>
        <v>Multiplier</v>
      </c>
      <c r="H89" s="61">
        <f>Time!H$71</f>
        <v>0</v>
      </c>
      <c r="I89" s="61">
        <f>Time!I$71</f>
        <v>0</v>
      </c>
      <c r="J89" s="254">
        <f>Time!J$71</f>
        <v>0.93457943925233644</v>
      </c>
      <c r="K89" s="61">
        <f>Time!K$71</f>
        <v>1</v>
      </c>
      <c r="L89" s="61">
        <f>Time!L$71</f>
        <v>1.07</v>
      </c>
      <c r="M89" s="61">
        <f>Time!M$71</f>
        <v>1.1449</v>
      </c>
      <c r="N89" s="61">
        <f>Time!N$71</f>
        <v>1.2250430000000001</v>
      </c>
      <c r="O89" s="61">
        <f>Time!O$71</f>
        <v>1.31079601</v>
      </c>
      <c r="P89" s="61">
        <f>Time!P$71</f>
        <v>1.4025517307000002</v>
      </c>
      <c r="Q89" s="61">
        <f>Time!Q$71</f>
        <v>1.5007303518490001</v>
      </c>
      <c r="R89" s="61">
        <f>Time!R$71</f>
        <v>1.6057814764784302</v>
      </c>
      <c r="S89" s="61">
        <f>Time!S$71</f>
        <v>1.7181861798319202</v>
      </c>
      <c r="T89" s="61">
        <f>Time!T$71</f>
        <v>1.8384592124201549</v>
      </c>
      <c r="U89" s="61">
        <f>Time!U$71</f>
        <v>1.9671513572895656</v>
      </c>
      <c r="V89" s="61">
        <f>Time!V$71</f>
        <v>2.1048519522998355</v>
      </c>
      <c r="W89" s="61">
        <f>Time!W$71</f>
        <v>2.2521915889608235</v>
      </c>
      <c r="X89" s="61">
        <f>Time!X$71</f>
        <v>2.4098450001880813</v>
      </c>
      <c r="Y89" s="61">
        <f>Time!Y$71</f>
        <v>2.5785341502012469</v>
      </c>
      <c r="Z89" s="61">
        <f>Time!Z$71</f>
        <v>2.7590315407153345</v>
      </c>
      <c r="AA89" s="61">
        <f>Time!AA$71</f>
        <v>2.9521637485654075</v>
      </c>
      <c r="AB89" s="61">
        <f>Time!AB$71</f>
        <v>3.1588152109649861</v>
      </c>
      <c r="AC89" s="61">
        <f>Time!AC$71</f>
        <v>3.3799322757325352</v>
      </c>
      <c r="AD89" s="61">
        <f>Time!AD$71</f>
        <v>3.6165275350338129</v>
      </c>
      <c r="AE89" s="61">
        <f>Time!AE$71</f>
        <v>3.8696844624861795</v>
      </c>
      <c r="AF89" s="61">
        <f>Time!AF$71</f>
        <v>4.1405623748602123</v>
      </c>
      <c r="AG89" s="61">
        <f>Time!AG$71</f>
        <v>4.4304017411004271</v>
      </c>
      <c r="AH89" s="61">
        <f>Time!AH$71</f>
        <v>4.740529862977457</v>
      </c>
      <c r="AI89" s="61">
        <f>Time!AI$71</f>
        <v>5.0723669533858793</v>
      </c>
      <c r="AJ89" s="61">
        <f>Time!AJ$71</f>
        <v>5.4274326401228912</v>
      </c>
      <c r="AK89" s="61">
        <f>Time!AK$71</f>
        <v>5.807352924931493</v>
      </c>
      <c r="AL89" s="61">
        <f>Time!AL$71</f>
        <v>6.2138676296766988</v>
      </c>
      <c r="AM89" s="61">
        <f>Time!AM$71</f>
        <v>6.6488383637540664</v>
      </c>
    </row>
    <row r="90" spans="1:16368" s="19" customFormat="1" x14ac:dyDescent="0.25">
      <c r="A90" s="56"/>
      <c r="B90" s="56"/>
      <c r="C90" s="57"/>
      <c r="E90" s="19" t="s">
        <v>257</v>
      </c>
      <c r="G90" s="19" t="s">
        <v>84</v>
      </c>
      <c r="H90" s="19">
        <f>SUM(J90:AJ90)</f>
        <v>105155061.68981758</v>
      </c>
      <c r="J90" s="19">
        <f>J88/J89</f>
        <v>0</v>
      </c>
      <c r="K90" s="19">
        <f>K88/K89</f>
        <v>7381070</v>
      </c>
      <c r="L90" s="19">
        <f t="shared" ref="L90:Q90" si="25">L88/L89</f>
        <v>6252917.7570093451</v>
      </c>
      <c r="M90" s="19">
        <f t="shared" si="25"/>
        <v>20211341.601886626</v>
      </c>
      <c r="N90" s="19">
        <f t="shared" si="25"/>
        <v>21553197.724488035</v>
      </c>
      <c r="O90" s="19">
        <f t="shared" si="25"/>
        <v>17719448.962924443</v>
      </c>
      <c r="P90" s="19">
        <f t="shared" si="25"/>
        <v>16560232.67563032</v>
      </c>
      <c r="Q90" s="19">
        <f t="shared" si="25"/>
        <v>15476852.967878805</v>
      </c>
      <c r="R90" s="19">
        <f t="shared" ref="R90:AI90" si="26">R88/R89</f>
        <v>0</v>
      </c>
      <c r="S90" s="19">
        <f t="shared" si="26"/>
        <v>0</v>
      </c>
      <c r="T90" s="19">
        <f t="shared" si="26"/>
        <v>0</v>
      </c>
      <c r="U90" s="19">
        <f t="shared" si="26"/>
        <v>0</v>
      </c>
      <c r="V90" s="19">
        <f t="shared" si="26"/>
        <v>0</v>
      </c>
      <c r="W90" s="19">
        <f t="shared" si="26"/>
        <v>0</v>
      </c>
      <c r="X90" s="19">
        <f t="shared" si="26"/>
        <v>0</v>
      </c>
      <c r="Y90" s="19">
        <f t="shared" si="26"/>
        <v>0</v>
      </c>
      <c r="Z90" s="19">
        <f t="shared" si="26"/>
        <v>0</v>
      </c>
      <c r="AA90" s="19">
        <f t="shared" si="26"/>
        <v>0</v>
      </c>
      <c r="AB90" s="19">
        <f t="shared" si="26"/>
        <v>0</v>
      </c>
      <c r="AC90" s="19">
        <f t="shared" si="26"/>
        <v>0</v>
      </c>
      <c r="AD90" s="19">
        <f t="shared" si="26"/>
        <v>0</v>
      </c>
      <c r="AE90" s="19">
        <f t="shared" si="26"/>
        <v>0</v>
      </c>
      <c r="AF90" s="19">
        <f t="shared" si="26"/>
        <v>0</v>
      </c>
      <c r="AG90" s="19">
        <f t="shared" si="26"/>
        <v>0</v>
      </c>
      <c r="AH90" s="19">
        <f t="shared" si="26"/>
        <v>0</v>
      </c>
      <c r="AI90" s="19">
        <f t="shared" si="26"/>
        <v>0</v>
      </c>
      <c r="AJ90" s="19">
        <f>AJ88/AJ89</f>
        <v>0</v>
      </c>
      <c r="AK90" s="19">
        <f t="shared" ref="AK90:AM90" si="27">AK88/AK89</f>
        <v>0</v>
      </c>
      <c r="AL90" s="19">
        <f t="shared" si="27"/>
        <v>0</v>
      </c>
      <c r="AM90" s="19">
        <f t="shared" si="27"/>
        <v>0</v>
      </c>
    </row>
    <row r="91" spans="1:16368" s="58" customFormat="1" x14ac:dyDescent="0.25">
      <c r="A91" s="170"/>
      <c r="B91" s="170"/>
      <c r="C91" s="171"/>
    </row>
    <row r="92" spans="1:16368" s="18" customFormat="1" x14ac:dyDescent="0.25">
      <c r="A92" s="42"/>
      <c r="B92" s="42"/>
      <c r="C92" s="43"/>
      <c r="E92" s="18" t="str">
        <f>E90</f>
        <v>Discounted CapEx</v>
      </c>
      <c r="F92" s="18">
        <f t="shared" ref="F92:AI92" si="28">F90</f>
        <v>0</v>
      </c>
      <c r="G92" s="18" t="str">
        <f t="shared" si="28"/>
        <v>$</v>
      </c>
      <c r="H92" s="18">
        <f>H90</f>
        <v>105155061.68981758</v>
      </c>
      <c r="I92" s="18">
        <f t="shared" si="28"/>
        <v>0</v>
      </c>
      <c r="J92" s="18">
        <f t="shared" si="28"/>
        <v>0</v>
      </c>
      <c r="K92" s="18">
        <f>K90</f>
        <v>7381070</v>
      </c>
      <c r="L92" s="18">
        <f t="shared" si="28"/>
        <v>6252917.7570093451</v>
      </c>
      <c r="M92" s="18">
        <f t="shared" si="28"/>
        <v>20211341.601886626</v>
      </c>
      <c r="N92" s="18">
        <f t="shared" si="28"/>
        <v>21553197.724488035</v>
      </c>
      <c r="O92" s="18">
        <f t="shared" si="28"/>
        <v>17719448.962924443</v>
      </c>
      <c r="P92" s="18">
        <f t="shared" si="28"/>
        <v>16560232.67563032</v>
      </c>
      <c r="Q92" s="18">
        <f t="shared" si="28"/>
        <v>15476852.967878805</v>
      </c>
      <c r="R92" s="18">
        <f t="shared" si="28"/>
        <v>0</v>
      </c>
      <c r="S92" s="18">
        <f t="shared" si="28"/>
        <v>0</v>
      </c>
      <c r="T92" s="18">
        <f t="shared" si="28"/>
        <v>0</v>
      </c>
      <c r="U92" s="18">
        <f t="shared" si="28"/>
        <v>0</v>
      </c>
      <c r="V92" s="18">
        <f t="shared" si="28"/>
        <v>0</v>
      </c>
      <c r="W92" s="18">
        <f t="shared" si="28"/>
        <v>0</v>
      </c>
      <c r="X92" s="18">
        <f t="shared" si="28"/>
        <v>0</v>
      </c>
      <c r="Y92" s="18">
        <f t="shared" si="28"/>
        <v>0</v>
      </c>
      <c r="Z92" s="18">
        <f t="shared" si="28"/>
        <v>0</v>
      </c>
      <c r="AA92" s="18">
        <f t="shared" si="28"/>
        <v>0</v>
      </c>
      <c r="AB92" s="18">
        <f t="shared" si="28"/>
        <v>0</v>
      </c>
      <c r="AC92" s="18">
        <f t="shared" si="28"/>
        <v>0</v>
      </c>
      <c r="AD92" s="18">
        <f t="shared" si="28"/>
        <v>0</v>
      </c>
      <c r="AE92" s="18">
        <f t="shared" si="28"/>
        <v>0</v>
      </c>
      <c r="AF92" s="18">
        <f t="shared" si="28"/>
        <v>0</v>
      </c>
      <c r="AG92" s="18">
        <f t="shared" si="28"/>
        <v>0</v>
      </c>
      <c r="AH92" s="18">
        <f t="shared" si="28"/>
        <v>0</v>
      </c>
      <c r="AI92" s="18">
        <f t="shared" si="28"/>
        <v>0</v>
      </c>
      <c r="AJ92" s="18">
        <f>AJ90</f>
        <v>0</v>
      </c>
      <c r="AK92" s="18">
        <f t="shared" ref="AK92:AM92" si="29">AK90</f>
        <v>0</v>
      </c>
      <c r="AL92" s="18">
        <f t="shared" si="29"/>
        <v>0</v>
      </c>
      <c r="AM92" s="18">
        <f t="shared" si="29"/>
        <v>0</v>
      </c>
    </row>
    <row r="93" spans="1:16368" s="18" customFormat="1" x14ac:dyDescent="0.25">
      <c r="A93" s="42"/>
      <c r="B93" s="42"/>
      <c r="C93" s="43"/>
      <c r="E93" s="18" t="str">
        <f>"NPV - "&amp;E88</f>
        <v>NPV - CapEx - Schedule</v>
      </c>
      <c r="F93" s="18">
        <f>SUM(J92:AJ92)</f>
        <v>105155061.68981758</v>
      </c>
    </row>
    <row r="94" spans="1:16368" x14ac:dyDescent="0.25">
      <c r="F94" s="237"/>
    </row>
    <row r="96" spans="1:16368" s="7" customFormat="1" x14ac:dyDescent="0.25">
      <c r="A96" s="14" t="s">
        <v>198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  <c r="LC96" s="5"/>
      <c r="LD96" s="5"/>
      <c r="LE96" s="5"/>
      <c r="LF96" s="5"/>
      <c r="LG96" s="5"/>
      <c r="LH96" s="5"/>
      <c r="LI96" s="5"/>
      <c r="LJ96" s="5"/>
      <c r="LK96" s="5"/>
      <c r="LL96" s="5"/>
      <c r="LM96" s="5"/>
      <c r="LN96" s="5"/>
      <c r="LO96" s="5"/>
      <c r="LP96" s="5"/>
      <c r="LQ96" s="5"/>
      <c r="LR96" s="5"/>
      <c r="LS96" s="5"/>
      <c r="LT96" s="5"/>
      <c r="LU96" s="5"/>
      <c r="LV96" s="5"/>
      <c r="LW96" s="5"/>
      <c r="LX96" s="5"/>
      <c r="LY96" s="5"/>
      <c r="LZ96" s="5"/>
      <c r="MA96" s="5"/>
      <c r="MB96" s="5"/>
      <c r="MC96" s="5"/>
      <c r="MD96" s="5"/>
      <c r="ME96" s="5"/>
      <c r="MF96" s="5"/>
      <c r="MG96" s="5"/>
      <c r="MH96" s="5"/>
      <c r="MI96" s="5"/>
      <c r="MJ96" s="5"/>
      <c r="MK96" s="5"/>
      <c r="ML96" s="5"/>
      <c r="MM96" s="5"/>
      <c r="MN96" s="5"/>
      <c r="MO96" s="5"/>
      <c r="MP96" s="5"/>
      <c r="MQ96" s="5"/>
      <c r="MR96" s="5"/>
      <c r="MS96" s="5"/>
      <c r="MT96" s="5"/>
      <c r="MU96" s="5"/>
      <c r="MV96" s="5"/>
      <c r="MW96" s="5"/>
      <c r="MX96" s="5"/>
      <c r="MY96" s="5"/>
      <c r="MZ96" s="5"/>
      <c r="NA96" s="5"/>
      <c r="NB96" s="5"/>
      <c r="NC96" s="5"/>
      <c r="ND96" s="5"/>
      <c r="NE96" s="5"/>
      <c r="NF96" s="5"/>
      <c r="NG96" s="5"/>
      <c r="NH96" s="5"/>
      <c r="NI96" s="5"/>
      <c r="NJ96" s="5"/>
      <c r="NK96" s="5"/>
      <c r="NL96" s="5"/>
      <c r="NM96" s="5"/>
      <c r="NN96" s="5"/>
      <c r="NO96" s="5"/>
      <c r="NP96" s="5"/>
      <c r="NQ96" s="5"/>
      <c r="NR96" s="5"/>
      <c r="NS96" s="5"/>
      <c r="NT96" s="5"/>
      <c r="NU96" s="5"/>
      <c r="NV96" s="5"/>
      <c r="NW96" s="5"/>
      <c r="NX96" s="5"/>
      <c r="NY96" s="5"/>
      <c r="NZ96" s="5"/>
      <c r="OA96" s="5"/>
      <c r="OB96" s="5"/>
      <c r="OC96" s="5"/>
      <c r="OD96" s="5"/>
      <c r="OE96" s="5"/>
      <c r="OF96" s="5"/>
      <c r="OG96" s="5"/>
      <c r="OH96" s="5"/>
      <c r="OI96" s="5"/>
      <c r="OJ96" s="5"/>
      <c r="OK96" s="5"/>
      <c r="OL96" s="5"/>
      <c r="OM96" s="5"/>
      <c r="ON96" s="5"/>
      <c r="OO96" s="5"/>
      <c r="OP96" s="5"/>
      <c r="OQ96" s="5"/>
      <c r="OR96" s="5"/>
      <c r="OS96" s="5"/>
      <c r="OT96" s="5"/>
      <c r="OU96" s="5"/>
      <c r="OV96" s="5"/>
      <c r="OW96" s="5"/>
      <c r="OX96" s="5"/>
      <c r="OY96" s="5"/>
      <c r="OZ96" s="5"/>
      <c r="PA96" s="5"/>
      <c r="PB96" s="5"/>
      <c r="PC96" s="5"/>
      <c r="PD96" s="5"/>
      <c r="PE96" s="5"/>
      <c r="PF96" s="5"/>
      <c r="PG96" s="5"/>
      <c r="PH96" s="5"/>
      <c r="PI96" s="5"/>
      <c r="PJ96" s="5"/>
      <c r="PK96" s="5"/>
      <c r="PL96" s="5"/>
      <c r="PM96" s="5"/>
      <c r="PN96" s="5"/>
      <c r="PO96" s="5"/>
      <c r="PP96" s="5"/>
      <c r="PQ96" s="5"/>
      <c r="PR96" s="5"/>
      <c r="PS96" s="5"/>
      <c r="PT96" s="5"/>
      <c r="PU96" s="5"/>
      <c r="PV96" s="5"/>
      <c r="PW96" s="5"/>
      <c r="PX96" s="5"/>
      <c r="PY96" s="5"/>
      <c r="PZ96" s="5"/>
      <c r="QA96" s="5"/>
      <c r="QB96" s="5"/>
      <c r="QC96" s="5"/>
      <c r="QD96" s="5"/>
      <c r="QE96" s="5"/>
      <c r="QF96" s="5"/>
      <c r="QG96" s="5"/>
      <c r="QH96" s="5"/>
      <c r="QI96" s="5"/>
      <c r="QJ96" s="5"/>
      <c r="QK96" s="5"/>
      <c r="QL96" s="5"/>
      <c r="QM96" s="5"/>
      <c r="QN96" s="5"/>
      <c r="QO96" s="5"/>
      <c r="QP96" s="5"/>
      <c r="QQ96" s="5"/>
      <c r="QR96" s="5"/>
      <c r="QS96" s="5"/>
      <c r="QT96" s="5"/>
      <c r="QU96" s="5"/>
      <c r="QV96" s="5"/>
      <c r="QW96" s="5"/>
      <c r="QX96" s="5"/>
      <c r="QY96" s="5"/>
      <c r="QZ96" s="5"/>
      <c r="RA96" s="5"/>
      <c r="RB96" s="5"/>
      <c r="RC96" s="5"/>
      <c r="RD96" s="5"/>
      <c r="RE96" s="5"/>
      <c r="RF96" s="5"/>
      <c r="RG96" s="5"/>
      <c r="RH96" s="5"/>
      <c r="RI96" s="5"/>
      <c r="RJ96" s="5"/>
      <c r="RK96" s="5"/>
      <c r="RL96" s="5"/>
      <c r="RM96" s="5"/>
      <c r="RN96" s="5"/>
      <c r="RO96" s="5"/>
      <c r="RP96" s="5"/>
      <c r="RQ96" s="5"/>
      <c r="RR96" s="5"/>
      <c r="RS96" s="5"/>
      <c r="RT96" s="5"/>
      <c r="RU96" s="5"/>
      <c r="RV96" s="5"/>
      <c r="RW96" s="5"/>
      <c r="RX96" s="5"/>
      <c r="RY96" s="5"/>
      <c r="RZ96" s="5"/>
      <c r="SA96" s="5"/>
      <c r="SB96" s="5"/>
      <c r="SC96" s="5"/>
      <c r="SD96" s="5"/>
      <c r="SE96" s="5"/>
      <c r="SF96" s="5"/>
      <c r="SG96" s="5"/>
      <c r="SH96" s="5"/>
      <c r="SI96" s="5"/>
      <c r="SJ96" s="5"/>
      <c r="SK96" s="5"/>
      <c r="SL96" s="5"/>
      <c r="SM96" s="5"/>
      <c r="SN96" s="5"/>
      <c r="SO96" s="5"/>
      <c r="SP96" s="5"/>
      <c r="SQ96" s="5"/>
      <c r="SR96" s="5"/>
      <c r="SS96" s="5"/>
      <c r="ST96" s="5"/>
      <c r="SU96" s="5"/>
      <c r="SV96" s="5"/>
      <c r="SW96" s="5"/>
      <c r="SX96" s="5"/>
      <c r="SY96" s="5"/>
      <c r="SZ96" s="5"/>
      <c r="TA96" s="5"/>
      <c r="TB96" s="5"/>
      <c r="TC96" s="5"/>
      <c r="TD96" s="5"/>
      <c r="TE96" s="5"/>
      <c r="TF96" s="5"/>
      <c r="TG96" s="5"/>
      <c r="TH96" s="5"/>
      <c r="TI96" s="5"/>
      <c r="TJ96" s="5"/>
      <c r="TK96" s="5"/>
      <c r="TL96" s="5"/>
      <c r="TM96" s="5"/>
      <c r="TN96" s="5"/>
      <c r="TO96" s="5"/>
      <c r="TP96" s="5"/>
      <c r="TQ96" s="5"/>
      <c r="TR96" s="5"/>
      <c r="TS96" s="5"/>
      <c r="TT96" s="5"/>
      <c r="TU96" s="5"/>
      <c r="TV96" s="5"/>
      <c r="TW96" s="5"/>
      <c r="TX96" s="5"/>
      <c r="TY96" s="5"/>
      <c r="TZ96" s="5"/>
      <c r="UA96" s="5"/>
      <c r="UB96" s="5"/>
      <c r="UC96" s="5"/>
      <c r="UD96" s="5"/>
      <c r="UE96" s="5"/>
      <c r="UF96" s="5"/>
      <c r="UG96" s="5"/>
      <c r="UH96" s="5"/>
      <c r="UI96" s="5"/>
      <c r="UJ96" s="5"/>
      <c r="UK96" s="5"/>
      <c r="UL96" s="5"/>
      <c r="UM96" s="5"/>
      <c r="UN96" s="5"/>
      <c r="UO96" s="5"/>
      <c r="UP96" s="5"/>
      <c r="UQ96" s="5"/>
      <c r="UR96" s="5"/>
      <c r="US96" s="5"/>
      <c r="UT96" s="5"/>
      <c r="UU96" s="5"/>
      <c r="UV96" s="5"/>
      <c r="UW96" s="5"/>
      <c r="UX96" s="5"/>
      <c r="UY96" s="5"/>
      <c r="UZ96" s="5"/>
      <c r="VA96" s="5"/>
      <c r="VB96" s="5"/>
      <c r="VC96" s="5"/>
      <c r="VD96" s="5"/>
      <c r="VE96" s="5"/>
      <c r="VF96" s="5"/>
      <c r="VG96" s="5"/>
      <c r="VH96" s="5"/>
      <c r="VI96" s="5"/>
      <c r="VJ96" s="5"/>
      <c r="VK96" s="5"/>
      <c r="VL96" s="5"/>
      <c r="VM96" s="5"/>
      <c r="VN96" s="5"/>
      <c r="VO96" s="5"/>
      <c r="VP96" s="5"/>
      <c r="VQ96" s="5"/>
      <c r="VR96" s="5"/>
      <c r="VS96" s="5"/>
      <c r="VT96" s="5"/>
      <c r="VU96" s="5"/>
      <c r="VV96" s="5"/>
      <c r="VW96" s="5"/>
      <c r="VX96" s="5"/>
      <c r="VY96" s="5"/>
      <c r="VZ96" s="5"/>
      <c r="WA96" s="5"/>
      <c r="WB96" s="5"/>
      <c r="WC96" s="5"/>
      <c r="WD96" s="5"/>
      <c r="WE96" s="5"/>
      <c r="WF96" s="5"/>
      <c r="WG96" s="5"/>
      <c r="WH96" s="5"/>
      <c r="WI96" s="5"/>
      <c r="WJ96" s="5"/>
      <c r="WK96" s="5"/>
      <c r="WL96" s="5"/>
      <c r="WM96" s="5"/>
      <c r="WN96" s="5"/>
      <c r="WO96" s="5"/>
      <c r="WP96" s="5"/>
      <c r="WQ96" s="5"/>
      <c r="WR96" s="5"/>
      <c r="WS96" s="5"/>
      <c r="WT96" s="5"/>
      <c r="WU96" s="5"/>
      <c r="WV96" s="5"/>
      <c r="WW96" s="5"/>
      <c r="WX96" s="5"/>
      <c r="WY96" s="5"/>
      <c r="WZ96" s="5"/>
      <c r="XA96" s="5"/>
      <c r="XB96" s="5"/>
      <c r="XC96" s="5"/>
      <c r="XD96" s="5"/>
      <c r="XE96" s="5"/>
      <c r="XF96" s="5"/>
      <c r="XG96" s="5"/>
      <c r="XH96" s="5"/>
      <c r="XI96" s="5"/>
      <c r="XJ96" s="5"/>
      <c r="XK96" s="5"/>
      <c r="XL96" s="5"/>
      <c r="XM96" s="5"/>
      <c r="XN96" s="5"/>
      <c r="XO96" s="5"/>
      <c r="XP96" s="5"/>
      <c r="XQ96" s="5"/>
      <c r="XR96" s="5"/>
      <c r="XS96" s="5"/>
      <c r="XT96" s="5"/>
      <c r="XU96" s="5"/>
      <c r="XV96" s="5"/>
      <c r="XW96" s="5"/>
      <c r="XX96" s="5"/>
      <c r="XY96" s="5"/>
      <c r="XZ96" s="5"/>
      <c r="YA96" s="5"/>
      <c r="YB96" s="5"/>
      <c r="YC96" s="5"/>
      <c r="YD96" s="5"/>
      <c r="YE96" s="5"/>
      <c r="YF96" s="5"/>
      <c r="YG96" s="5"/>
      <c r="YH96" s="5"/>
      <c r="YI96" s="5"/>
      <c r="YJ96" s="5"/>
      <c r="YK96" s="5"/>
      <c r="YL96" s="5"/>
      <c r="YM96" s="5"/>
      <c r="YN96" s="5"/>
      <c r="YO96" s="5"/>
      <c r="YP96" s="5"/>
      <c r="YQ96" s="5"/>
      <c r="YR96" s="5"/>
      <c r="YS96" s="5"/>
      <c r="YT96" s="5"/>
      <c r="YU96" s="5"/>
      <c r="YV96" s="5"/>
      <c r="YW96" s="5"/>
      <c r="YX96" s="5"/>
      <c r="YY96" s="5"/>
      <c r="YZ96" s="5"/>
      <c r="ZA96" s="5"/>
      <c r="ZB96" s="5"/>
      <c r="ZC96" s="5"/>
      <c r="ZD96" s="5"/>
      <c r="ZE96" s="5"/>
      <c r="ZF96" s="5"/>
      <c r="ZG96" s="5"/>
      <c r="ZH96" s="5"/>
      <c r="ZI96" s="5"/>
      <c r="ZJ96" s="5"/>
      <c r="ZK96" s="5"/>
      <c r="ZL96" s="5"/>
      <c r="ZM96" s="5"/>
      <c r="ZN96" s="5"/>
      <c r="ZO96" s="5"/>
      <c r="ZP96" s="5"/>
      <c r="ZQ96" s="5"/>
      <c r="ZR96" s="5"/>
      <c r="ZS96" s="5"/>
      <c r="ZT96" s="5"/>
      <c r="ZU96" s="5"/>
      <c r="ZV96" s="5"/>
      <c r="ZW96" s="5"/>
      <c r="ZX96" s="5"/>
      <c r="ZY96" s="5"/>
      <c r="ZZ96" s="5"/>
      <c r="AAA96" s="5"/>
      <c r="AAB96" s="5"/>
      <c r="AAC96" s="5"/>
      <c r="AAD96" s="5"/>
      <c r="AAE96" s="5"/>
      <c r="AAF96" s="5"/>
      <c r="AAG96" s="5"/>
      <c r="AAH96" s="5"/>
      <c r="AAI96" s="5"/>
      <c r="AAJ96" s="5"/>
      <c r="AAK96" s="5"/>
      <c r="AAL96" s="5"/>
      <c r="AAM96" s="5"/>
      <c r="AAN96" s="5"/>
      <c r="AAO96" s="5"/>
      <c r="AAP96" s="5"/>
      <c r="AAQ96" s="5"/>
      <c r="AAR96" s="5"/>
      <c r="AAS96" s="5"/>
      <c r="AAT96" s="5"/>
      <c r="AAU96" s="5"/>
      <c r="AAV96" s="5"/>
      <c r="AAW96" s="5"/>
      <c r="AAX96" s="5"/>
      <c r="AAY96" s="5"/>
      <c r="AAZ96" s="5"/>
      <c r="ABA96" s="5"/>
      <c r="ABB96" s="5"/>
      <c r="ABC96" s="5"/>
      <c r="ABD96" s="5"/>
      <c r="ABE96" s="5"/>
      <c r="ABF96" s="5"/>
      <c r="ABG96" s="5"/>
      <c r="ABH96" s="5"/>
      <c r="ABI96" s="5"/>
      <c r="ABJ96" s="5"/>
      <c r="ABK96" s="5"/>
      <c r="ABL96" s="5"/>
      <c r="ABM96" s="5"/>
      <c r="ABN96" s="5"/>
      <c r="ABO96" s="5"/>
      <c r="ABP96" s="5"/>
      <c r="ABQ96" s="5"/>
      <c r="ABR96" s="5"/>
      <c r="ABS96" s="5"/>
      <c r="ABT96" s="5"/>
      <c r="ABU96" s="5"/>
      <c r="ABV96" s="5"/>
      <c r="ABW96" s="5"/>
      <c r="ABX96" s="5"/>
      <c r="ABY96" s="5"/>
      <c r="ABZ96" s="5"/>
      <c r="ACA96" s="5"/>
      <c r="ACB96" s="5"/>
      <c r="ACC96" s="5"/>
      <c r="ACD96" s="5"/>
      <c r="ACE96" s="5"/>
      <c r="ACF96" s="5"/>
      <c r="ACG96" s="5"/>
      <c r="ACH96" s="5"/>
      <c r="ACI96" s="5"/>
      <c r="ACJ96" s="5"/>
      <c r="ACK96" s="5"/>
      <c r="ACL96" s="5"/>
      <c r="ACM96" s="5"/>
      <c r="ACN96" s="5"/>
      <c r="ACO96" s="5"/>
      <c r="ACP96" s="5"/>
      <c r="ACQ96" s="5"/>
      <c r="ACR96" s="5"/>
      <c r="ACS96" s="5"/>
      <c r="ACT96" s="5"/>
      <c r="ACU96" s="5"/>
      <c r="ACV96" s="5"/>
      <c r="ACW96" s="5"/>
      <c r="ACX96" s="5"/>
      <c r="ACY96" s="5"/>
      <c r="ACZ96" s="5"/>
      <c r="ADA96" s="5"/>
      <c r="ADB96" s="5"/>
      <c r="ADC96" s="5"/>
      <c r="ADD96" s="5"/>
      <c r="ADE96" s="5"/>
      <c r="ADF96" s="5"/>
      <c r="ADG96" s="5"/>
      <c r="ADH96" s="5"/>
      <c r="ADI96" s="5"/>
      <c r="ADJ96" s="5"/>
      <c r="ADK96" s="5"/>
      <c r="ADL96" s="5"/>
      <c r="ADM96" s="5"/>
      <c r="ADN96" s="5"/>
      <c r="ADO96" s="5"/>
      <c r="ADP96" s="5"/>
      <c r="ADQ96" s="5"/>
      <c r="ADR96" s="5"/>
      <c r="ADS96" s="5"/>
      <c r="ADT96" s="5"/>
      <c r="ADU96" s="5"/>
      <c r="ADV96" s="5"/>
      <c r="ADW96" s="5"/>
      <c r="ADX96" s="5"/>
      <c r="ADY96" s="5"/>
      <c r="ADZ96" s="5"/>
      <c r="AEA96" s="5"/>
      <c r="AEB96" s="5"/>
      <c r="AEC96" s="5"/>
      <c r="AED96" s="5"/>
      <c r="AEE96" s="5"/>
      <c r="AEF96" s="5"/>
      <c r="AEG96" s="5"/>
      <c r="AEH96" s="5"/>
      <c r="AEI96" s="5"/>
      <c r="AEJ96" s="5"/>
      <c r="AEK96" s="5"/>
      <c r="AEL96" s="5"/>
      <c r="AEM96" s="5"/>
      <c r="AEN96" s="5"/>
      <c r="AEO96" s="5"/>
      <c r="AEP96" s="5"/>
      <c r="AEQ96" s="5"/>
      <c r="AER96" s="5"/>
      <c r="AES96" s="5"/>
      <c r="AET96" s="5"/>
      <c r="AEU96" s="5"/>
      <c r="AEV96" s="5"/>
      <c r="AEW96" s="5"/>
      <c r="AEX96" s="5"/>
      <c r="AEY96" s="5"/>
      <c r="AEZ96" s="5"/>
      <c r="AFA96" s="5"/>
      <c r="AFB96" s="5"/>
      <c r="AFC96" s="5"/>
      <c r="AFD96" s="5"/>
      <c r="AFE96" s="5"/>
      <c r="AFF96" s="5"/>
      <c r="AFG96" s="5"/>
      <c r="AFH96" s="5"/>
      <c r="AFI96" s="5"/>
      <c r="AFJ96" s="5"/>
      <c r="AFK96" s="5"/>
      <c r="AFL96" s="5"/>
      <c r="AFM96" s="5"/>
      <c r="AFN96" s="5"/>
      <c r="AFO96" s="5"/>
      <c r="AFP96" s="5"/>
      <c r="AFQ96" s="5"/>
      <c r="AFR96" s="5"/>
      <c r="AFS96" s="5"/>
      <c r="AFT96" s="5"/>
      <c r="AFU96" s="5"/>
      <c r="AFV96" s="5"/>
      <c r="AFW96" s="5"/>
      <c r="AFX96" s="5"/>
      <c r="AFY96" s="5"/>
      <c r="AFZ96" s="5"/>
      <c r="AGA96" s="5"/>
      <c r="AGB96" s="5"/>
      <c r="AGC96" s="5"/>
      <c r="AGD96" s="5"/>
      <c r="AGE96" s="5"/>
      <c r="AGF96" s="5"/>
      <c r="AGG96" s="5"/>
      <c r="AGH96" s="5"/>
      <c r="AGI96" s="5"/>
      <c r="AGJ96" s="5"/>
      <c r="AGK96" s="5"/>
      <c r="AGL96" s="5"/>
      <c r="AGM96" s="5"/>
      <c r="AGN96" s="5"/>
      <c r="AGO96" s="5"/>
      <c r="AGP96" s="5"/>
      <c r="AGQ96" s="5"/>
      <c r="AGR96" s="5"/>
      <c r="AGS96" s="5"/>
      <c r="AGT96" s="5"/>
      <c r="AGU96" s="5"/>
      <c r="AGV96" s="5"/>
      <c r="AGW96" s="5"/>
      <c r="AGX96" s="5"/>
      <c r="AGY96" s="5"/>
      <c r="AGZ96" s="5"/>
      <c r="AHA96" s="5"/>
      <c r="AHB96" s="5"/>
      <c r="AHC96" s="5"/>
      <c r="AHD96" s="5"/>
      <c r="AHE96" s="5"/>
      <c r="AHF96" s="5"/>
      <c r="AHG96" s="5"/>
      <c r="AHH96" s="5"/>
      <c r="AHI96" s="5"/>
      <c r="AHJ96" s="5"/>
      <c r="AHK96" s="5"/>
      <c r="AHL96" s="5"/>
      <c r="AHM96" s="5"/>
      <c r="AHN96" s="5"/>
      <c r="AHO96" s="5"/>
      <c r="AHP96" s="5"/>
      <c r="AHQ96" s="5"/>
      <c r="AHR96" s="5"/>
      <c r="AHS96" s="5"/>
      <c r="AHT96" s="5"/>
      <c r="AHU96" s="5"/>
      <c r="AHV96" s="5"/>
      <c r="AHW96" s="5"/>
      <c r="AHX96" s="5"/>
      <c r="AHY96" s="5"/>
      <c r="AHZ96" s="5"/>
      <c r="AIA96" s="5"/>
      <c r="AIB96" s="5"/>
      <c r="AIC96" s="5"/>
      <c r="AID96" s="5"/>
      <c r="AIE96" s="5"/>
      <c r="AIF96" s="5"/>
      <c r="AIG96" s="5"/>
      <c r="AIH96" s="5"/>
      <c r="AII96" s="5"/>
      <c r="AIJ96" s="5"/>
      <c r="AIK96" s="5"/>
      <c r="AIL96" s="5"/>
      <c r="AIM96" s="5"/>
      <c r="AIN96" s="5"/>
      <c r="AIO96" s="5"/>
      <c r="AIP96" s="5"/>
      <c r="AIQ96" s="5"/>
      <c r="AIR96" s="5"/>
      <c r="AIS96" s="5"/>
      <c r="AIT96" s="5"/>
      <c r="AIU96" s="5"/>
      <c r="AIV96" s="5"/>
      <c r="AIW96" s="5"/>
      <c r="AIX96" s="5"/>
      <c r="AIY96" s="5"/>
      <c r="AIZ96" s="5"/>
      <c r="AJA96" s="5"/>
      <c r="AJB96" s="5"/>
      <c r="AJC96" s="5"/>
      <c r="AJD96" s="5"/>
      <c r="AJE96" s="5"/>
      <c r="AJF96" s="5"/>
      <c r="AJG96" s="5"/>
      <c r="AJH96" s="5"/>
      <c r="AJI96" s="5"/>
      <c r="AJJ96" s="5"/>
      <c r="AJK96" s="5"/>
      <c r="AJL96" s="5"/>
      <c r="AJM96" s="5"/>
      <c r="AJN96" s="5"/>
      <c r="AJO96" s="5"/>
      <c r="AJP96" s="5"/>
      <c r="AJQ96" s="5"/>
      <c r="AJR96" s="5"/>
      <c r="AJS96" s="5"/>
      <c r="AJT96" s="5"/>
      <c r="AJU96" s="5"/>
      <c r="AJV96" s="5"/>
      <c r="AJW96" s="5"/>
      <c r="AJX96" s="5"/>
      <c r="AJY96" s="5"/>
      <c r="AJZ96" s="5"/>
      <c r="AKA96" s="5"/>
      <c r="AKB96" s="5"/>
      <c r="AKC96" s="5"/>
      <c r="AKD96" s="5"/>
      <c r="AKE96" s="5"/>
      <c r="AKF96" s="5"/>
      <c r="AKG96" s="5"/>
      <c r="AKH96" s="5"/>
      <c r="AKI96" s="5"/>
      <c r="AKJ96" s="5"/>
      <c r="AKK96" s="5"/>
      <c r="AKL96" s="5"/>
      <c r="AKM96" s="5"/>
      <c r="AKN96" s="5"/>
      <c r="AKO96" s="5"/>
      <c r="AKP96" s="5"/>
      <c r="AKQ96" s="5"/>
      <c r="AKR96" s="5"/>
      <c r="AKS96" s="5"/>
      <c r="AKT96" s="5"/>
      <c r="AKU96" s="5"/>
      <c r="AKV96" s="5"/>
      <c r="AKW96" s="5"/>
      <c r="AKX96" s="5"/>
      <c r="AKY96" s="5"/>
      <c r="AKZ96" s="5"/>
      <c r="ALA96" s="5"/>
      <c r="ALB96" s="5"/>
      <c r="ALC96" s="5"/>
      <c r="ALD96" s="5"/>
      <c r="ALE96" s="5"/>
      <c r="ALF96" s="5"/>
      <c r="ALG96" s="5"/>
      <c r="ALH96" s="5"/>
      <c r="ALI96" s="5"/>
      <c r="ALJ96" s="5"/>
      <c r="ALK96" s="5"/>
      <c r="ALL96" s="5"/>
      <c r="ALM96" s="5"/>
      <c r="ALN96" s="5"/>
      <c r="ALO96" s="5"/>
      <c r="ALP96" s="5"/>
      <c r="ALQ96" s="5"/>
      <c r="ALR96" s="5"/>
      <c r="ALS96" s="5"/>
      <c r="ALT96" s="5"/>
      <c r="ALU96" s="5"/>
      <c r="ALV96" s="5"/>
      <c r="ALW96" s="5"/>
      <c r="ALX96" s="5"/>
      <c r="ALY96" s="5"/>
      <c r="ALZ96" s="5"/>
      <c r="AMA96" s="5"/>
      <c r="AMB96" s="5"/>
      <c r="AMC96" s="5"/>
      <c r="AMD96" s="5"/>
      <c r="AME96" s="5"/>
      <c r="AMF96" s="5"/>
      <c r="AMG96" s="5"/>
      <c r="AMH96" s="5"/>
      <c r="AMI96" s="5"/>
      <c r="AMJ96" s="5"/>
      <c r="AMK96" s="5"/>
      <c r="AML96" s="5"/>
      <c r="AMM96" s="5"/>
      <c r="AMN96" s="5"/>
      <c r="AMO96" s="5"/>
      <c r="AMP96" s="5"/>
      <c r="AMQ96" s="5"/>
      <c r="AMR96" s="5"/>
      <c r="AMS96" s="5"/>
      <c r="AMT96" s="5"/>
      <c r="AMU96" s="5"/>
      <c r="AMV96" s="5"/>
      <c r="AMW96" s="5"/>
      <c r="AMX96" s="5"/>
      <c r="AMY96" s="5"/>
      <c r="AMZ96" s="5"/>
      <c r="ANA96" s="5"/>
      <c r="ANB96" s="5"/>
      <c r="ANC96" s="5"/>
      <c r="AND96" s="5"/>
      <c r="ANE96" s="5"/>
      <c r="ANF96" s="5"/>
      <c r="ANG96" s="5"/>
      <c r="ANH96" s="5"/>
      <c r="ANI96" s="5"/>
      <c r="ANJ96" s="5"/>
      <c r="ANK96" s="5"/>
      <c r="ANL96" s="5"/>
      <c r="ANM96" s="5"/>
      <c r="ANN96" s="5"/>
      <c r="ANO96" s="5"/>
      <c r="ANP96" s="5"/>
      <c r="ANQ96" s="5"/>
      <c r="ANR96" s="5"/>
      <c r="ANS96" s="5"/>
      <c r="ANT96" s="5"/>
      <c r="ANU96" s="5"/>
      <c r="ANV96" s="5"/>
      <c r="ANW96" s="5"/>
      <c r="ANX96" s="5"/>
      <c r="ANY96" s="5"/>
      <c r="ANZ96" s="5"/>
      <c r="AOA96" s="5"/>
      <c r="AOB96" s="5"/>
      <c r="AOC96" s="5"/>
      <c r="AOD96" s="5"/>
      <c r="AOE96" s="5"/>
      <c r="AOF96" s="5"/>
      <c r="AOG96" s="5"/>
      <c r="AOH96" s="5"/>
      <c r="AOI96" s="5"/>
      <c r="AOJ96" s="5"/>
      <c r="AOK96" s="5"/>
      <c r="AOL96" s="5"/>
      <c r="AOM96" s="5"/>
      <c r="AON96" s="5"/>
      <c r="AOO96" s="5"/>
      <c r="AOP96" s="5"/>
      <c r="AOQ96" s="5"/>
      <c r="AOR96" s="5"/>
      <c r="AOS96" s="5"/>
      <c r="AOT96" s="5"/>
      <c r="AOU96" s="5"/>
      <c r="AOV96" s="5"/>
      <c r="AOW96" s="5"/>
      <c r="AOX96" s="5"/>
      <c r="AOY96" s="5"/>
      <c r="AOZ96" s="5"/>
      <c r="APA96" s="5"/>
      <c r="APB96" s="5"/>
      <c r="APC96" s="5"/>
      <c r="APD96" s="5"/>
      <c r="APE96" s="5"/>
      <c r="APF96" s="5"/>
      <c r="APG96" s="5"/>
      <c r="APH96" s="5"/>
      <c r="API96" s="5"/>
      <c r="APJ96" s="5"/>
      <c r="APK96" s="5"/>
      <c r="APL96" s="5"/>
      <c r="APM96" s="5"/>
      <c r="APN96" s="5"/>
      <c r="APO96" s="5"/>
      <c r="APP96" s="5"/>
      <c r="APQ96" s="5"/>
      <c r="APR96" s="5"/>
      <c r="APS96" s="5"/>
      <c r="APT96" s="5"/>
      <c r="APU96" s="5"/>
      <c r="APV96" s="5"/>
      <c r="APW96" s="5"/>
      <c r="APX96" s="5"/>
      <c r="APY96" s="5"/>
      <c r="APZ96" s="5"/>
      <c r="AQA96" s="5"/>
      <c r="AQB96" s="5"/>
      <c r="AQC96" s="5"/>
      <c r="AQD96" s="5"/>
      <c r="AQE96" s="5"/>
      <c r="AQF96" s="5"/>
      <c r="AQG96" s="5"/>
      <c r="AQH96" s="5"/>
      <c r="AQI96" s="5"/>
      <c r="AQJ96" s="5"/>
      <c r="AQK96" s="5"/>
      <c r="AQL96" s="5"/>
      <c r="AQM96" s="5"/>
      <c r="AQN96" s="5"/>
      <c r="AQO96" s="5"/>
      <c r="AQP96" s="5"/>
      <c r="AQQ96" s="5"/>
      <c r="AQR96" s="5"/>
      <c r="AQS96" s="5"/>
      <c r="AQT96" s="5"/>
      <c r="AQU96" s="5"/>
      <c r="AQV96" s="5"/>
      <c r="AQW96" s="5"/>
      <c r="AQX96" s="5"/>
      <c r="AQY96" s="5"/>
      <c r="AQZ96" s="5"/>
      <c r="ARA96" s="5"/>
      <c r="ARB96" s="5"/>
      <c r="ARC96" s="5"/>
      <c r="ARD96" s="5"/>
      <c r="ARE96" s="5"/>
      <c r="ARF96" s="5"/>
      <c r="ARG96" s="5"/>
      <c r="ARH96" s="5"/>
      <c r="ARI96" s="5"/>
      <c r="ARJ96" s="5"/>
      <c r="ARK96" s="5"/>
      <c r="ARL96" s="5"/>
      <c r="ARM96" s="5"/>
      <c r="ARN96" s="5"/>
      <c r="ARO96" s="5"/>
      <c r="ARP96" s="5"/>
      <c r="ARQ96" s="5"/>
      <c r="ARR96" s="5"/>
      <c r="ARS96" s="5"/>
      <c r="ART96" s="5"/>
      <c r="ARU96" s="5"/>
      <c r="ARV96" s="5"/>
      <c r="ARW96" s="5"/>
      <c r="ARX96" s="5"/>
      <c r="ARY96" s="5"/>
      <c r="ARZ96" s="5"/>
      <c r="ASA96" s="5"/>
      <c r="ASB96" s="5"/>
      <c r="ASC96" s="5"/>
      <c r="ASD96" s="5"/>
      <c r="ASE96" s="5"/>
      <c r="ASF96" s="5"/>
      <c r="ASG96" s="5"/>
      <c r="ASH96" s="5"/>
      <c r="ASI96" s="5"/>
      <c r="ASJ96" s="5"/>
      <c r="ASK96" s="5"/>
      <c r="ASL96" s="5"/>
      <c r="ASM96" s="5"/>
      <c r="ASN96" s="5"/>
      <c r="ASO96" s="5"/>
      <c r="ASP96" s="5"/>
      <c r="ASQ96" s="5"/>
      <c r="ASR96" s="5"/>
      <c r="ASS96" s="5"/>
      <c r="AST96" s="5"/>
      <c r="ASU96" s="5"/>
      <c r="ASV96" s="5"/>
      <c r="ASW96" s="5"/>
      <c r="ASX96" s="5"/>
      <c r="ASY96" s="5"/>
      <c r="ASZ96" s="5"/>
      <c r="ATA96" s="5"/>
      <c r="ATB96" s="5"/>
      <c r="ATC96" s="5"/>
      <c r="ATD96" s="5"/>
      <c r="ATE96" s="5"/>
      <c r="ATF96" s="5"/>
      <c r="ATG96" s="5"/>
      <c r="ATH96" s="5"/>
      <c r="ATI96" s="5"/>
      <c r="ATJ96" s="5"/>
      <c r="ATK96" s="5"/>
      <c r="ATL96" s="5"/>
      <c r="ATM96" s="5"/>
      <c r="ATN96" s="5"/>
      <c r="ATO96" s="5"/>
      <c r="ATP96" s="5"/>
      <c r="ATQ96" s="5"/>
      <c r="ATR96" s="5"/>
      <c r="ATS96" s="5"/>
      <c r="ATT96" s="5"/>
      <c r="ATU96" s="5"/>
      <c r="ATV96" s="5"/>
      <c r="ATW96" s="5"/>
      <c r="ATX96" s="5"/>
      <c r="ATY96" s="5"/>
      <c r="ATZ96" s="5"/>
      <c r="AUA96" s="5"/>
      <c r="AUB96" s="5"/>
      <c r="AUC96" s="5"/>
      <c r="AUD96" s="5"/>
      <c r="AUE96" s="5"/>
      <c r="AUF96" s="5"/>
      <c r="AUG96" s="5"/>
      <c r="AUH96" s="5"/>
      <c r="AUI96" s="5"/>
      <c r="AUJ96" s="5"/>
      <c r="AUK96" s="5"/>
      <c r="AUL96" s="5"/>
      <c r="AUM96" s="5"/>
      <c r="AUN96" s="5"/>
      <c r="AUO96" s="5"/>
      <c r="AUP96" s="5"/>
      <c r="AUQ96" s="5"/>
      <c r="AUR96" s="5"/>
      <c r="AUS96" s="5"/>
      <c r="AUT96" s="5"/>
      <c r="AUU96" s="5"/>
      <c r="AUV96" s="5"/>
      <c r="AUW96" s="5"/>
      <c r="AUX96" s="5"/>
      <c r="AUY96" s="5"/>
      <c r="AUZ96" s="5"/>
      <c r="AVA96" s="5"/>
      <c r="AVB96" s="5"/>
      <c r="AVC96" s="5"/>
      <c r="AVD96" s="5"/>
      <c r="AVE96" s="5"/>
      <c r="AVF96" s="5"/>
      <c r="AVG96" s="5"/>
      <c r="AVH96" s="5"/>
      <c r="AVI96" s="5"/>
      <c r="AVJ96" s="5"/>
      <c r="AVK96" s="5"/>
      <c r="AVL96" s="5"/>
      <c r="AVM96" s="5"/>
      <c r="AVN96" s="5"/>
      <c r="AVO96" s="5"/>
      <c r="AVP96" s="5"/>
      <c r="AVQ96" s="5"/>
      <c r="AVR96" s="5"/>
      <c r="AVS96" s="5"/>
      <c r="AVT96" s="5"/>
      <c r="AVU96" s="5"/>
      <c r="AVV96" s="5"/>
      <c r="AVW96" s="5"/>
      <c r="AVX96" s="5"/>
      <c r="AVY96" s="5"/>
      <c r="AVZ96" s="5"/>
      <c r="AWA96" s="5"/>
      <c r="AWB96" s="5"/>
      <c r="AWC96" s="5"/>
      <c r="AWD96" s="5"/>
      <c r="AWE96" s="5"/>
      <c r="AWF96" s="5"/>
      <c r="AWG96" s="5"/>
      <c r="AWH96" s="5"/>
      <c r="AWI96" s="5"/>
      <c r="AWJ96" s="5"/>
      <c r="AWK96" s="5"/>
      <c r="AWL96" s="5"/>
      <c r="AWM96" s="5"/>
      <c r="AWN96" s="5"/>
      <c r="AWO96" s="5"/>
      <c r="AWP96" s="5"/>
      <c r="AWQ96" s="5"/>
      <c r="AWR96" s="5"/>
      <c r="AWS96" s="5"/>
      <c r="AWT96" s="5"/>
      <c r="AWU96" s="5"/>
      <c r="AWV96" s="5"/>
      <c r="AWW96" s="5"/>
      <c r="AWX96" s="5"/>
      <c r="AWY96" s="5"/>
      <c r="AWZ96" s="5"/>
      <c r="AXA96" s="5"/>
      <c r="AXB96" s="5"/>
      <c r="AXC96" s="5"/>
      <c r="AXD96" s="5"/>
      <c r="AXE96" s="5"/>
      <c r="AXF96" s="5"/>
      <c r="AXG96" s="5"/>
      <c r="AXH96" s="5"/>
      <c r="AXI96" s="5"/>
      <c r="AXJ96" s="5"/>
      <c r="AXK96" s="5"/>
      <c r="AXL96" s="5"/>
      <c r="AXM96" s="5"/>
      <c r="AXN96" s="5"/>
      <c r="AXO96" s="5"/>
      <c r="AXP96" s="5"/>
      <c r="AXQ96" s="5"/>
      <c r="AXR96" s="5"/>
      <c r="AXS96" s="5"/>
      <c r="AXT96" s="5"/>
      <c r="AXU96" s="5"/>
      <c r="AXV96" s="5"/>
      <c r="AXW96" s="5"/>
      <c r="AXX96" s="5"/>
      <c r="AXY96" s="5"/>
      <c r="AXZ96" s="5"/>
      <c r="AYA96" s="5"/>
      <c r="AYB96" s="5"/>
      <c r="AYC96" s="5"/>
      <c r="AYD96" s="5"/>
      <c r="AYE96" s="5"/>
      <c r="AYF96" s="5"/>
      <c r="AYG96" s="5"/>
      <c r="AYH96" s="5"/>
      <c r="AYI96" s="5"/>
      <c r="AYJ96" s="5"/>
      <c r="AYK96" s="5"/>
      <c r="AYL96" s="5"/>
      <c r="AYM96" s="5"/>
      <c r="AYN96" s="5"/>
      <c r="AYO96" s="5"/>
      <c r="AYP96" s="5"/>
      <c r="AYQ96" s="5"/>
      <c r="AYR96" s="5"/>
      <c r="AYS96" s="5"/>
      <c r="AYT96" s="5"/>
      <c r="AYU96" s="5"/>
      <c r="AYV96" s="5"/>
      <c r="AYW96" s="5"/>
      <c r="AYX96" s="5"/>
      <c r="AYY96" s="5"/>
      <c r="AYZ96" s="5"/>
      <c r="AZA96" s="5"/>
      <c r="AZB96" s="5"/>
      <c r="AZC96" s="5"/>
      <c r="AZD96" s="5"/>
      <c r="AZE96" s="5"/>
      <c r="AZF96" s="5"/>
      <c r="AZG96" s="5"/>
      <c r="AZH96" s="5"/>
      <c r="AZI96" s="5"/>
      <c r="AZJ96" s="5"/>
      <c r="AZK96" s="5"/>
      <c r="AZL96" s="5"/>
      <c r="AZM96" s="5"/>
      <c r="AZN96" s="5"/>
      <c r="AZO96" s="5"/>
      <c r="AZP96" s="5"/>
      <c r="AZQ96" s="5"/>
      <c r="AZR96" s="5"/>
      <c r="AZS96" s="5"/>
      <c r="AZT96" s="5"/>
      <c r="AZU96" s="5"/>
      <c r="AZV96" s="5"/>
      <c r="AZW96" s="5"/>
      <c r="AZX96" s="5"/>
      <c r="AZY96" s="5"/>
      <c r="AZZ96" s="5"/>
      <c r="BAA96" s="5"/>
      <c r="BAB96" s="5"/>
      <c r="BAC96" s="5"/>
      <c r="BAD96" s="5"/>
      <c r="BAE96" s="5"/>
      <c r="BAF96" s="5"/>
      <c r="BAG96" s="5"/>
      <c r="BAH96" s="5"/>
      <c r="BAI96" s="5"/>
      <c r="BAJ96" s="5"/>
      <c r="BAK96" s="5"/>
      <c r="BAL96" s="5"/>
      <c r="BAM96" s="5"/>
      <c r="BAN96" s="5"/>
      <c r="BAO96" s="5"/>
      <c r="BAP96" s="5"/>
      <c r="BAQ96" s="5"/>
      <c r="BAR96" s="5"/>
      <c r="BAS96" s="5"/>
      <c r="BAT96" s="5"/>
      <c r="BAU96" s="5"/>
      <c r="BAV96" s="5"/>
      <c r="BAW96" s="5"/>
      <c r="BAX96" s="5"/>
      <c r="BAY96" s="5"/>
      <c r="BAZ96" s="5"/>
      <c r="BBA96" s="5"/>
      <c r="BBB96" s="5"/>
      <c r="BBC96" s="5"/>
      <c r="BBD96" s="5"/>
      <c r="BBE96" s="5"/>
      <c r="BBF96" s="5"/>
      <c r="BBG96" s="5"/>
      <c r="BBH96" s="5"/>
      <c r="BBI96" s="5"/>
      <c r="BBJ96" s="5"/>
      <c r="BBK96" s="5"/>
      <c r="BBL96" s="5"/>
      <c r="BBM96" s="5"/>
      <c r="BBN96" s="5"/>
      <c r="BBO96" s="5"/>
      <c r="BBP96" s="5"/>
      <c r="BBQ96" s="5"/>
      <c r="BBR96" s="5"/>
      <c r="BBS96" s="5"/>
      <c r="BBT96" s="5"/>
      <c r="BBU96" s="5"/>
      <c r="BBV96" s="5"/>
      <c r="BBW96" s="5"/>
      <c r="BBX96" s="5"/>
      <c r="BBY96" s="5"/>
      <c r="BBZ96" s="5"/>
      <c r="BCA96" s="5"/>
      <c r="BCB96" s="5"/>
      <c r="BCC96" s="5"/>
      <c r="BCD96" s="5"/>
      <c r="BCE96" s="5"/>
      <c r="BCF96" s="5"/>
      <c r="BCG96" s="5"/>
      <c r="BCH96" s="5"/>
      <c r="BCI96" s="5"/>
      <c r="BCJ96" s="5"/>
      <c r="BCK96" s="5"/>
      <c r="BCL96" s="5"/>
      <c r="BCM96" s="5"/>
      <c r="BCN96" s="5"/>
      <c r="BCO96" s="5"/>
      <c r="BCP96" s="5"/>
      <c r="BCQ96" s="5"/>
      <c r="BCR96" s="5"/>
      <c r="BCS96" s="5"/>
      <c r="BCT96" s="5"/>
      <c r="BCU96" s="5"/>
      <c r="BCV96" s="5"/>
      <c r="BCW96" s="5"/>
      <c r="BCX96" s="5"/>
      <c r="BCY96" s="5"/>
      <c r="BCZ96" s="5"/>
      <c r="BDA96" s="5"/>
      <c r="BDB96" s="5"/>
      <c r="BDC96" s="5"/>
      <c r="BDD96" s="5"/>
      <c r="BDE96" s="5"/>
      <c r="BDF96" s="5"/>
      <c r="BDG96" s="5"/>
      <c r="BDH96" s="5"/>
      <c r="BDI96" s="5"/>
      <c r="BDJ96" s="5"/>
      <c r="BDK96" s="5"/>
      <c r="BDL96" s="5"/>
      <c r="BDM96" s="5"/>
      <c r="BDN96" s="5"/>
      <c r="BDO96" s="5"/>
      <c r="BDP96" s="5"/>
      <c r="BDQ96" s="5"/>
      <c r="BDR96" s="5"/>
      <c r="BDS96" s="5"/>
      <c r="BDT96" s="5"/>
      <c r="BDU96" s="5"/>
      <c r="BDV96" s="5"/>
      <c r="BDW96" s="5"/>
      <c r="BDX96" s="5"/>
      <c r="BDY96" s="5"/>
      <c r="BDZ96" s="5"/>
      <c r="BEA96" s="5"/>
      <c r="BEB96" s="5"/>
      <c r="BEC96" s="5"/>
      <c r="BED96" s="5"/>
      <c r="BEE96" s="5"/>
      <c r="BEF96" s="5"/>
      <c r="BEG96" s="5"/>
      <c r="BEH96" s="5"/>
      <c r="BEI96" s="5"/>
      <c r="BEJ96" s="5"/>
      <c r="BEK96" s="5"/>
      <c r="BEL96" s="5"/>
      <c r="BEM96" s="5"/>
      <c r="BEN96" s="5"/>
      <c r="BEO96" s="5"/>
      <c r="BEP96" s="5"/>
      <c r="BEQ96" s="5"/>
      <c r="BER96" s="5"/>
      <c r="BES96" s="5"/>
      <c r="BET96" s="5"/>
      <c r="BEU96" s="5"/>
      <c r="BEV96" s="5"/>
      <c r="BEW96" s="5"/>
      <c r="BEX96" s="5"/>
      <c r="BEY96" s="5"/>
      <c r="BEZ96" s="5"/>
      <c r="BFA96" s="5"/>
      <c r="BFB96" s="5"/>
      <c r="BFC96" s="5"/>
      <c r="BFD96" s="5"/>
      <c r="BFE96" s="5"/>
      <c r="BFF96" s="5"/>
      <c r="BFG96" s="5"/>
      <c r="BFH96" s="5"/>
      <c r="BFI96" s="5"/>
      <c r="BFJ96" s="5"/>
      <c r="BFK96" s="5"/>
      <c r="BFL96" s="5"/>
      <c r="BFM96" s="5"/>
      <c r="BFN96" s="5"/>
      <c r="BFO96" s="5"/>
      <c r="BFP96" s="5"/>
      <c r="BFQ96" s="5"/>
      <c r="BFR96" s="5"/>
      <c r="BFS96" s="5"/>
      <c r="BFT96" s="5"/>
      <c r="BFU96" s="5"/>
      <c r="BFV96" s="5"/>
      <c r="BFW96" s="5"/>
      <c r="BFX96" s="5"/>
      <c r="BFY96" s="5"/>
      <c r="BFZ96" s="5"/>
      <c r="BGA96" s="5"/>
      <c r="BGB96" s="5"/>
      <c r="BGC96" s="5"/>
      <c r="BGD96" s="5"/>
      <c r="BGE96" s="5"/>
      <c r="BGF96" s="5"/>
      <c r="BGG96" s="5"/>
      <c r="BGH96" s="5"/>
      <c r="BGI96" s="5"/>
      <c r="BGJ96" s="5"/>
      <c r="BGK96" s="5"/>
      <c r="BGL96" s="5"/>
      <c r="BGM96" s="5"/>
      <c r="BGN96" s="5"/>
      <c r="BGO96" s="5"/>
      <c r="BGP96" s="5"/>
      <c r="BGQ96" s="5"/>
      <c r="BGR96" s="5"/>
      <c r="BGS96" s="5"/>
      <c r="BGT96" s="5"/>
      <c r="BGU96" s="5"/>
      <c r="BGV96" s="5"/>
      <c r="BGW96" s="5"/>
      <c r="BGX96" s="5"/>
      <c r="BGY96" s="5"/>
      <c r="BGZ96" s="5"/>
      <c r="BHA96" s="5"/>
      <c r="BHB96" s="5"/>
      <c r="BHC96" s="5"/>
      <c r="BHD96" s="5"/>
      <c r="BHE96" s="5"/>
      <c r="BHF96" s="5"/>
      <c r="BHG96" s="5"/>
      <c r="BHH96" s="5"/>
      <c r="BHI96" s="5"/>
      <c r="BHJ96" s="5"/>
      <c r="BHK96" s="5"/>
      <c r="BHL96" s="5"/>
      <c r="BHM96" s="5"/>
      <c r="BHN96" s="5"/>
      <c r="BHO96" s="5"/>
      <c r="BHP96" s="5"/>
      <c r="BHQ96" s="5"/>
      <c r="BHR96" s="5"/>
      <c r="BHS96" s="5"/>
      <c r="BHT96" s="5"/>
      <c r="BHU96" s="5"/>
      <c r="BHV96" s="5"/>
      <c r="BHW96" s="5"/>
      <c r="BHX96" s="5"/>
      <c r="BHY96" s="5"/>
      <c r="BHZ96" s="5"/>
      <c r="BIA96" s="5"/>
      <c r="BIB96" s="5"/>
      <c r="BIC96" s="5"/>
      <c r="BID96" s="5"/>
      <c r="BIE96" s="5"/>
      <c r="BIF96" s="5"/>
      <c r="BIG96" s="5"/>
      <c r="BIH96" s="5"/>
      <c r="BII96" s="5"/>
      <c r="BIJ96" s="5"/>
      <c r="BIK96" s="5"/>
      <c r="BIL96" s="5"/>
      <c r="BIM96" s="5"/>
      <c r="BIN96" s="5"/>
      <c r="BIO96" s="5"/>
      <c r="BIP96" s="5"/>
      <c r="BIQ96" s="5"/>
      <c r="BIR96" s="5"/>
      <c r="BIS96" s="5"/>
      <c r="BIT96" s="5"/>
      <c r="BIU96" s="5"/>
      <c r="BIV96" s="5"/>
      <c r="BIW96" s="5"/>
      <c r="BIX96" s="5"/>
      <c r="BIY96" s="5"/>
      <c r="BIZ96" s="5"/>
      <c r="BJA96" s="5"/>
      <c r="BJB96" s="5"/>
      <c r="BJC96" s="5"/>
      <c r="BJD96" s="5"/>
      <c r="BJE96" s="5"/>
      <c r="BJF96" s="5"/>
      <c r="BJG96" s="5"/>
      <c r="BJH96" s="5"/>
      <c r="BJI96" s="5"/>
      <c r="BJJ96" s="5"/>
      <c r="BJK96" s="5"/>
      <c r="BJL96" s="5"/>
      <c r="BJM96" s="5"/>
      <c r="BJN96" s="5"/>
      <c r="BJO96" s="5"/>
      <c r="BJP96" s="5"/>
      <c r="BJQ96" s="5"/>
      <c r="BJR96" s="5"/>
      <c r="BJS96" s="5"/>
      <c r="BJT96" s="5"/>
      <c r="BJU96" s="5"/>
      <c r="BJV96" s="5"/>
      <c r="BJW96" s="5"/>
      <c r="BJX96" s="5"/>
      <c r="BJY96" s="5"/>
      <c r="BJZ96" s="5"/>
      <c r="BKA96" s="5"/>
      <c r="BKB96" s="5"/>
      <c r="BKC96" s="5"/>
      <c r="BKD96" s="5"/>
      <c r="BKE96" s="5"/>
      <c r="BKF96" s="5"/>
      <c r="BKG96" s="5"/>
      <c r="BKH96" s="5"/>
      <c r="BKI96" s="5"/>
      <c r="BKJ96" s="5"/>
      <c r="BKK96" s="5"/>
      <c r="BKL96" s="5"/>
      <c r="BKM96" s="5"/>
      <c r="BKN96" s="5"/>
      <c r="BKO96" s="5"/>
      <c r="BKP96" s="5"/>
      <c r="BKQ96" s="5"/>
      <c r="BKR96" s="5"/>
      <c r="BKS96" s="5"/>
      <c r="BKT96" s="5"/>
      <c r="BKU96" s="5"/>
      <c r="BKV96" s="5"/>
      <c r="BKW96" s="5"/>
      <c r="BKX96" s="5"/>
      <c r="BKY96" s="5"/>
      <c r="BKZ96" s="5"/>
      <c r="BLA96" s="5"/>
      <c r="BLB96" s="5"/>
      <c r="BLC96" s="5"/>
      <c r="BLD96" s="5"/>
      <c r="BLE96" s="5"/>
      <c r="BLF96" s="5"/>
      <c r="BLG96" s="5"/>
      <c r="BLH96" s="5"/>
      <c r="BLI96" s="5"/>
      <c r="BLJ96" s="5"/>
      <c r="BLK96" s="5"/>
      <c r="BLL96" s="5"/>
      <c r="BLM96" s="5"/>
      <c r="BLN96" s="5"/>
      <c r="BLO96" s="5"/>
      <c r="BLP96" s="5"/>
      <c r="BLQ96" s="5"/>
      <c r="BLR96" s="5"/>
      <c r="BLS96" s="5"/>
      <c r="BLT96" s="5"/>
      <c r="BLU96" s="5"/>
      <c r="BLV96" s="5"/>
      <c r="BLW96" s="5"/>
      <c r="BLX96" s="5"/>
      <c r="BLY96" s="5"/>
      <c r="BLZ96" s="5"/>
      <c r="BMA96" s="5"/>
      <c r="BMB96" s="5"/>
      <c r="BMC96" s="5"/>
      <c r="BMD96" s="5"/>
      <c r="BME96" s="5"/>
      <c r="BMF96" s="5"/>
      <c r="BMG96" s="5"/>
      <c r="BMH96" s="5"/>
      <c r="BMI96" s="5"/>
      <c r="BMJ96" s="5"/>
      <c r="BMK96" s="5"/>
      <c r="BML96" s="5"/>
      <c r="BMM96" s="5"/>
      <c r="BMN96" s="5"/>
      <c r="BMO96" s="5"/>
      <c r="BMP96" s="5"/>
      <c r="BMQ96" s="5"/>
      <c r="BMR96" s="5"/>
      <c r="BMS96" s="5"/>
      <c r="BMT96" s="5"/>
      <c r="BMU96" s="5"/>
      <c r="BMV96" s="5"/>
      <c r="BMW96" s="5"/>
      <c r="BMX96" s="5"/>
      <c r="BMY96" s="5"/>
      <c r="BMZ96" s="5"/>
      <c r="BNA96" s="5"/>
      <c r="BNB96" s="5"/>
      <c r="BNC96" s="5"/>
      <c r="BND96" s="5"/>
      <c r="BNE96" s="5"/>
      <c r="BNF96" s="5"/>
      <c r="BNG96" s="5"/>
      <c r="BNH96" s="5"/>
      <c r="BNI96" s="5"/>
      <c r="BNJ96" s="5"/>
      <c r="BNK96" s="5"/>
      <c r="BNL96" s="5"/>
      <c r="BNM96" s="5"/>
      <c r="BNN96" s="5"/>
      <c r="BNO96" s="5"/>
      <c r="BNP96" s="5"/>
      <c r="BNQ96" s="5"/>
      <c r="BNR96" s="5"/>
      <c r="BNS96" s="5"/>
      <c r="BNT96" s="5"/>
      <c r="BNU96" s="5"/>
      <c r="BNV96" s="5"/>
      <c r="BNW96" s="5"/>
      <c r="BNX96" s="5"/>
      <c r="BNY96" s="5"/>
      <c r="BNZ96" s="5"/>
      <c r="BOA96" s="5"/>
      <c r="BOB96" s="5"/>
      <c r="BOC96" s="5"/>
      <c r="BOD96" s="5"/>
      <c r="BOE96" s="5"/>
      <c r="BOF96" s="5"/>
      <c r="BOG96" s="5"/>
      <c r="BOH96" s="5"/>
      <c r="BOI96" s="5"/>
      <c r="BOJ96" s="5"/>
      <c r="BOK96" s="5"/>
      <c r="BOL96" s="5"/>
      <c r="BOM96" s="5"/>
      <c r="BON96" s="5"/>
      <c r="BOO96" s="5"/>
      <c r="BOP96" s="5"/>
      <c r="BOQ96" s="5"/>
      <c r="BOR96" s="5"/>
      <c r="BOS96" s="5"/>
      <c r="BOT96" s="5"/>
      <c r="BOU96" s="5"/>
      <c r="BOV96" s="5"/>
      <c r="BOW96" s="5"/>
      <c r="BOX96" s="5"/>
      <c r="BOY96" s="5"/>
      <c r="BOZ96" s="5"/>
      <c r="BPA96" s="5"/>
      <c r="BPB96" s="5"/>
      <c r="BPC96" s="5"/>
      <c r="BPD96" s="5"/>
      <c r="BPE96" s="5"/>
      <c r="BPF96" s="5"/>
      <c r="BPG96" s="5"/>
      <c r="BPH96" s="5"/>
      <c r="BPI96" s="5"/>
      <c r="BPJ96" s="5"/>
      <c r="BPK96" s="5"/>
      <c r="BPL96" s="5"/>
      <c r="BPM96" s="5"/>
      <c r="BPN96" s="5"/>
      <c r="BPO96" s="5"/>
      <c r="BPP96" s="5"/>
      <c r="BPQ96" s="5"/>
      <c r="BPR96" s="5"/>
      <c r="BPS96" s="5"/>
      <c r="BPT96" s="5"/>
      <c r="BPU96" s="5"/>
      <c r="BPV96" s="5"/>
      <c r="BPW96" s="5"/>
      <c r="BPX96" s="5"/>
      <c r="BPY96" s="5"/>
      <c r="BPZ96" s="5"/>
      <c r="BQA96" s="5"/>
      <c r="BQB96" s="5"/>
      <c r="BQC96" s="5"/>
      <c r="BQD96" s="5"/>
      <c r="BQE96" s="5"/>
      <c r="BQF96" s="5"/>
      <c r="BQG96" s="5"/>
      <c r="BQH96" s="5"/>
      <c r="BQI96" s="5"/>
      <c r="BQJ96" s="5"/>
      <c r="BQK96" s="5"/>
      <c r="BQL96" s="5"/>
      <c r="BQM96" s="5"/>
      <c r="BQN96" s="5"/>
      <c r="BQO96" s="5"/>
      <c r="BQP96" s="5"/>
      <c r="BQQ96" s="5"/>
      <c r="BQR96" s="5"/>
      <c r="BQS96" s="5"/>
      <c r="BQT96" s="5"/>
      <c r="BQU96" s="5"/>
      <c r="BQV96" s="5"/>
      <c r="BQW96" s="5"/>
      <c r="BQX96" s="5"/>
      <c r="BQY96" s="5"/>
      <c r="BQZ96" s="5"/>
      <c r="BRA96" s="5"/>
      <c r="BRB96" s="5"/>
      <c r="BRC96" s="5"/>
      <c r="BRD96" s="5"/>
      <c r="BRE96" s="5"/>
      <c r="BRF96" s="5"/>
      <c r="BRG96" s="5"/>
      <c r="BRH96" s="5"/>
      <c r="BRI96" s="5"/>
      <c r="BRJ96" s="5"/>
      <c r="BRK96" s="5"/>
      <c r="BRL96" s="5"/>
      <c r="BRM96" s="5"/>
      <c r="BRN96" s="5"/>
      <c r="BRO96" s="5"/>
      <c r="BRP96" s="5"/>
      <c r="BRQ96" s="5"/>
      <c r="BRR96" s="5"/>
      <c r="BRS96" s="5"/>
      <c r="BRT96" s="5"/>
      <c r="BRU96" s="5"/>
      <c r="BRV96" s="5"/>
      <c r="BRW96" s="5"/>
      <c r="BRX96" s="5"/>
      <c r="BRY96" s="5"/>
      <c r="BRZ96" s="5"/>
      <c r="BSA96" s="5"/>
      <c r="BSB96" s="5"/>
      <c r="BSC96" s="5"/>
      <c r="BSD96" s="5"/>
      <c r="BSE96" s="5"/>
      <c r="BSF96" s="5"/>
      <c r="BSG96" s="5"/>
      <c r="BSH96" s="5"/>
      <c r="BSI96" s="5"/>
      <c r="BSJ96" s="5"/>
      <c r="BSK96" s="5"/>
      <c r="BSL96" s="5"/>
      <c r="BSM96" s="5"/>
      <c r="BSN96" s="5"/>
      <c r="BSO96" s="5"/>
      <c r="BSP96" s="5"/>
      <c r="BSQ96" s="5"/>
      <c r="BSR96" s="5"/>
      <c r="BSS96" s="5"/>
      <c r="BST96" s="5"/>
      <c r="BSU96" s="5"/>
      <c r="BSV96" s="5"/>
      <c r="BSW96" s="5"/>
      <c r="BSX96" s="5"/>
      <c r="BSY96" s="5"/>
      <c r="BSZ96" s="5"/>
      <c r="BTA96" s="5"/>
      <c r="BTB96" s="5"/>
      <c r="BTC96" s="5"/>
      <c r="BTD96" s="5"/>
      <c r="BTE96" s="5"/>
      <c r="BTF96" s="5"/>
      <c r="BTG96" s="5"/>
      <c r="BTH96" s="5"/>
      <c r="BTI96" s="5"/>
      <c r="BTJ96" s="5"/>
      <c r="BTK96" s="5"/>
      <c r="BTL96" s="5"/>
      <c r="BTM96" s="5"/>
      <c r="BTN96" s="5"/>
      <c r="BTO96" s="5"/>
      <c r="BTP96" s="5"/>
      <c r="BTQ96" s="5"/>
      <c r="BTR96" s="5"/>
      <c r="BTS96" s="5"/>
      <c r="BTT96" s="5"/>
      <c r="BTU96" s="5"/>
      <c r="BTV96" s="5"/>
      <c r="BTW96" s="5"/>
      <c r="BTX96" s="5"/>
      <c r="BTY96" s="5"/>
      <c r="BTZ96" s="5"/>
      <c r="BUA96" s="5"/>
      <c r="BUB96" s="5"/>
      <c r="BUC96" s="5"/>
      <c r="BUD96" s="5"/>
      <c r="BUE96" s="5"/>
      <c r="BUF96" s="5"/>
      <c r="BUG96" s="5"/>
      <c r="BUH96" s="5"/>
      <c r="BUI96" s="5"/>
      <c r="BUJ96" s="5"/>
      <c r="BUK96" s="5"/>
      <c r="BUL96" s="5"/>
      <c r="BUM96" s="5"/>
      <c r="BUN96" s="5"/>
      <c r="BUO96" s="5"/>
      <c r="BUP96" s="5"/>
      <c r="BUQ96" s="5"/>
      <c r="BUR96" s="5"/>
      <c r="BUS96" s="5"/>
      <c r="BUT96" s="5"/>
      <c r="BUU96" s="5"/>
      <c r="BUV96" s="5"/>
      <c r="BUW96" s="5"/>
      <c r="BUX96" s="5"/>
      <c r="BUY96" s="5"/>
      <c r="BUZ96" s="5"/>
      <c r="BVA96" s="5"/>
      <c r="BVB96" s="5"/>
      <c r="BVC96" s="5"/>
      <c r="BVD96" s="5"/>
      <c r="BVE96" s="5"/>
      <c r="BVF96" s="5"/>
      <c r="BVG96" s="5"/>
      <c r="BVH96" s="5"/>
      <c r="BVI96" s="5"/>
      <c r="BVJ96" s="5"/>
      <c r="BVK96" s="5"/>
      <c r="BVL96" s="5"/>
      <c r="BVM96" s="5"/>
      <c r="BVN96" s="5"/>
      <c r="BVO96" s="5"/>
      <c r="BVP96" s="5"/>
      <c r="BVQ96" s="5"/>
      <c r="BVR96" s="5"/>
      <c r="BVS96" s="5"/>
      <c r="BVT96" s="5"/>
      <c r="BVU96" s="5"/>
      <c r="BVV96" s="5"/>
      <c r="BVW96" s="5"/>
      <c r="BVX96" s="5"/>
      <c r="BVY96" s="5"/>
      <c r="BVZ96" s="5"/>
      <c r="BWA96" s="5"/>
      <c r="BWB96" s="5"/>
      <c r="BWC96" s="5"/>
      <c r="BWD96" s="5"/>
      <c r="BWE96" s="5"/>
      <c r="BWF96" s="5"/>
      <c r="BWG96" s="5"/>
      <c r="BWH96" s="5"/>
      <c r="BWI96" s="5"/>
      <c r="BWJ96" s="5"/>
      <c r="BWK96" s="5"/>
      <c r="BWL96" s="5"/>
      <c r="BWM96" s="5"/>
      <c r="BWN96" s="5"/>
      <c r="BWO96" s="5"/>
      <c r="BWP96" s="5"/>
      <c r="BWQ96" s="5"/>
      <c r="BWR96" s="5"/>
      <c r="BWS96" s="5"/>
      <c r="BWT96" s="5"/>
      <c r="BWU96" s="5"/>
      <c r="BWV96" s="5"/>
      <c r="BWW96" s="5"/>
      <c r="BWX96" s="5"/>
      <c r="BWY96" s="5"/>
      <c r="BWZ96" s="5"/>
      <c r="BXA96" s="5"/>
      <c r="BXB96" s="5"/>
      <c r="BXC96" s="5"/>
      <c r="BXD96" s="5"/>
      <c r="BXE96" s="5"/>
      <c r="BXF96" s="5"/>
      <c r="BXG96" s="5"/>
      <c r="BXH96" s="5"/>
      <c r="BXI96" s="5"/>
      <c r="BXJ96" s="5"/>
      <c r="BXK96" s="5"/>
      <c r="BXL96" s="5"/>
      <c r="BXM96" s="5"/>
      <c r="BXN96" s="5"/>
      <c r="BXO96" s="5"/>
      <c r="BXP96" s="5"/>
      <c r="BXQ96" s="5"/>
      <c r="BXR96" s="5"/>
      <c r="BXS96" s="5"/>
      <c r="BXT96" s="5"/>
      <c r="BXU96" s="5"/>
      <c r="BXV96" s="5"/>
      <c r="BXW96" s="5"/>
      <c r="BXX96" s="5"/>
      <c r="BXY96" s="5"/>
      <c r="BXZ96" s="5"/>
      <c r="BYA96" s="5"/>
      <c r="BYB96" s="5"/>
      <c r="BYC96" s="5"/>
      <c r="BYD96" s="5"/>
      <c r="BYE96" s="5"/>
      <c r="BYF96" s="5"/>
      <c r="BYG96" s="5"/>
      <c r="BYH96" s="5"/>
      <c r="BYI96" s="5"/>
      <c r="BYJ96" s="5"/>
      <c r="BYK96" s="5"/>
      <c r="BYL96" s="5"/>
      <c r="BYM96" s="5"/>
      <c r="BYN96" s="5"/>
      <c r="BYO96" s="5"/>
      <c r="BYP96" s="5"/>
      <c r="BYQ96" s="5"/>
      <c r="BYR96" s="5"/>
      <c r="BYS96" s="5"/>
      <c r="BYT96" s="5"/>
      <c r="BYU96" s="5"/>
      <c r="BYV96" s="5"/>
      <c r="BYW96" s="5"/>
      <c r="BYX96" s="5"/>
      <c r="BYY96" s="5"/>
      <c r="BYZ96" s="5"/>
      <c r="BZA96" s="5"/>
      <c r="BZB96" s="5"/>
      <c r="BZC96" s="5"/>
      <c r="BZD96" s="5"/>
      <c r="BZE96" s="5"/>
      <c r="BZF96" s="5"/>
      <c r="BZG96" s="5"/>
      <c r="BZH96" s="5"/>
      <c r="BZI96" s="5"/>
      <c r="BZJ96" s="5"/>
      <c r="BZK96" s="5"/>
      <c r="BZL96" s="5"/>
      <c r="BZM96" s="5"/>
      <c r="BZN96" s="5"/>
      <c r="BZO96" s="5"/>
      <c r="BZP96" s="5"/>
      <c r="BZQ96" s="5"/>
      <c r="BZR96" s="5"/>
      <c r="BZS96" s="5"/>
      <c r="BZT96" s="5"/>
      <c r="BZU96" s="5"/>
      <c r="BZV96" s="5"/>
      <c r="BZW96" s="5"/>
      <c r="BZX96" s="5"/>
      <c r="BZY96" s="5"/>
      <c r="BZZ96" s="5"/>
      <c r="CAA96" s="5"/>
      <c r="CAB96" s="5"/>
      <c r="CAC96" s="5"/>
      <c r="CAD96" s="5"/>
      <c r="CAE96" s="5"/>
      <c r="CAF96" s="5"/>
      <c r="CAG96" s="5"/>
      <c r="CAH96" s="5"/>
      <c r="CAI96" s="5"/>
      <c r="CAJ96" s="5"/>
      <c r="CAK96" s="5"/>
      <c r="CAL96" s="5"/>
      <c r="CAM96" s="5"/>
      <c r="CAN96" s="5"/>
      <c r="CAO96" s="5"/>
      <c r="CAP96" s="5"/>
      <c r="CAQ96" s="5"/>
      <c r="CAR96" s="5"/>
      <c r="CAS96" s="5"/>
      <c r="CAT96" s="5"/>
      <c r="CAU96" s="5"/>
      <c r="CAV96" s="5"/>
      <c r="CAW96" s="5"/>
      <c r="CAX96" s="5"/>
      <c r="CAY96" s="5"/>
      <c r="CAZ96" s="5"/>
      <c r="CBA96" s="5"/>
      <c r="CBB96" s="5"/>
      <c r="CBC96" s="5"/>
      <c r="CBD96" s="5"/>
      <c r="CBE96" s="5"/>
      <c r="CBF96" s="5"/>
      <c r="CBG96" s="5"/>
      <c r="CBH96" s="5"/>
      <c r="CBI96" s="5"/>
      <c r="CBJ96" s="5"/>
      <c r="CBK96" s="5"/>
      <c r="CBL96" s="5"/>
      <c r="CBM96" s="5"/>
      <c r="CBN96" s="5"/>
      <c r="CBO96" s="5"/>
      <c r="CBP96" s="5"/>
      <c r="CBQ96" s="5"/>
      <c r="CBR96" s="5"/>
      <c r="CBS96" s="5"/>
      <c r="CBT96" s="5"/>
      <c r="CBU96" s="5"/>
      <c r="CBV96" s="5"/>
      <c r="CBW96" s="5"/>
      <c r="CBX96" s="5"/>
      <c r="CBY96" s="5"/>
      <c r="CBZ96" s="5"/>
      <c r="CCA96" s="5"/>
      <c r="CCB96" s="5"/>
      <c r="CCC96" s="5"/>
      <c r="CCD96" s="5"/>
      <c r="CCE96" s="5"/>
      <c r="CCF96" s="5"/>
      <c r="CCG96" s="5"/>
      <c r="CCH96" s="5"/>
      <c r="CCI96" s="5"/>
      <c r="CCJ96" s="5"/>
      <c r="CCK96" s="5"/>
      <c r="CCL96" s="5"/>
      <c r="CCM96" s="5"/>
      <c r="CCN96" s="5"/>
      <c r="CCO96" s="5"/>
      <c r="CCP96" s="5"/>
      <c r="CCQ96" s="5"/>
      <c r="CCR96" s="5"/>
      <c r="CCS96" s="5"/>
      <c r="CCT96" s="5"/>
      <c r="CCU96" s="5"/>
      <c r="CCV96" s="5"/>
      <c r="CCW96" s="5"/>
      <c r="CCX96" s="5"/>
      <c r="CCY96" s="5"/>
      <c r="CCZ96" s="5"/>
      <c r="CDA96" s="5"/>
      <c r="CDB96" s="5"/>
      <c r="CDC96" s="5"/>
      <c r="CDD96" s="5"/>
      <c r="CDE96" s="5"/>
      <c r="CDF96" s="5"/>
      <c r="CDG96" s="5"/>
      <c r="CDH96" s="5"/>
      <c r="CDI96" s="5"/>
      <c r="CDJ96" s="5"/>
      <c r="CDK96" s="5"/>
      <c r="CDL96" s="5"/>
      <c r="CDM96" s="5"/>
      <c r="CDN96" s="5"/>
      <c r="CDO96" s="5"/>
      <c r="CDP96" s="5"/>
      <c r="CDQ96" s="5"/>
      <c r="CDR96" s="5"/>
      <c r="CDS96" s="5"/>
      <c r="CDT96" s="5"/>
      <c r="CDU96" s="5"/>
      <c r="CDV96" s="5"/>
      <c r="CDW96" s="5"/>
      <c r="CDX96" s="5"/>
      <c r="CDY96" s="5"/>
      <c r="CDZ96" s="5"/>
      <c r="CEA96" s="5"/>
      <c r="CEB96" s="5"/>
      <c r="CEC96" s="5"/>
      <c r="CED96" s="5"/>
      <c r="CEE96" s="5"/>
      <c r="CEF96" s="5"/>
      <c r="CEG96" s="5"/>
      <c r="CEH96" s="5"/>
      <c r="CEI96" s="5"/>
      <c r="CEJ96" s="5"/>
      <c r="CEK96" s="5"/>
      <c r="CEL96" s="5"/>
      <c r="CEM96" s="5"/>
      <c r="CEN96" s="5"/>
      <c r="CEO96" s="5"/>
      <c r="CEP96" s="5"/>
      <c r="CEQ96" s="5"/>
      <c r="CER96" s="5"/>
      <c r="CES96" s="5"/>
      <c r="CET96" s="5"/>
      <c r="CEU96" s="5"/>
      <c r="CEV96" s="5"/>
      <c r="CEW96" s="5"/>
      <c r="CEX96" s="5"/>
      <c r="CEY96" s="5"/>
      <c r="CEZ96" s="5"/>
      <c r="CFA96" s="5"/>
      <c r="CFB96" s="5"/>
      <c r="CFC96" s="5"/>
      <c r="CFD96" s="5"/>
      <c r="CFE96" s="5"/>
      <c r="CFF96" s="5"/>
      <c r="CFG96" s="5"/>
      <c r="CFH96" s="5"/>
      <c r="CFI96" s="5"/>
      <c r="CFJ96" s="5"/>
      <c r="CFK96" s="5"/>
      <c r="CFL96" s="5"/>
      <c r="CFM96" s="5"/>
      <c r="CFN96" s="5"/>
      <c r="CFO96" s="5"/>
      <c r="CFP96" s="5"/>
      <c r="CFQ96" s="5"/>
      <c r="CFR96" s="5"/>
      <c r="CFS96" s="5"/>
      <c r="CFT96" s="5"/>
      <c r="CFU96" s="5"/>
      <c r="CFV96" s="5"/>
      <c r="CFW96" s="5"/>
      <c r="CFX96" s="5"/>
      <c r="CFY96" s="5"/>
      <c r="CFZ96" s="5"/>
      <c r="CGA96" s="5"/>
      <c r="CGB96" s="5"/>
      <c r="CGC96" s="5"/>
      <c r="CGD96" s="5"/>
      <c r="CGE96" s="5"/>
      <c r="CGF96" s="5"/>
      <c r="CGG96" s="5"/>
      <c r="CGH96" s="5"/>
      <c r="CGI96" s="5"/>
      <c r="CGJ96" s="5"/>
      <c r="CGK96" s="5"/>
      <c r="CGL96" s="5"/>
      <c r="CGM96" s="5"/>
      <c r="CGN96" s="5"/>
      <c r="CGO96" s="5"/>
      <c r="CGP96" s="5"/>
      <c r="CGQ96" s="5"/>
      <c r="CGR96" s="5"/>
      <c r="CGS96" s="5"/>
      <c r="CGT96" s="5"/>
      <c r="CGU96" s="5"/>
      <c r="CGV96" s="5"/>
      <c r="CGW96" s="5"/>
      <c r="CGX96" s="5"/>
      <c r="CGY96" s="5"/>
      <c r="CGZ96" s="5"/>
      <c r="CHA96" s="5"/>
      <c r="CHB96" s="5"/>
      <c r="CHC96" s="5"/>
      <c r="CHD96" s="5"/>
      <c r="CHE96" s="5"/>
      <c r="CHF96" s="5"/>
      <c r="CHG96" s="5"/>
      <c r="CHH96" s="5"/>
      <c r="CHI96" s="5"/>
      <c r="CHJ96" s="5"/>
      <c r="CHK96" s="5"/>
      <c r="CHL96" s="5"/>
      <c r="CHM96" s="5"/>
      <c r="CHN96" s="5"/>
      <c r="CHO96" s="5"/>
      <c r="CHP96" s="5"/>
      <c r="CHQ96" s="5"/>
      <c r="CHR96" s="5"/>
      <c r="CHS96" s="5"/>
      <c r="CHT96" s="5"/>
      <c r="CHU96" s="5"/>
      <c r="CHV96" s="5"/>
      <c r="CHW96" s="5"/>
      <c r="CHX96" s="5"/>
      <c r="CHY96" s="5"/>
      <c r="CHZ96" s="5"/>
      <c r="CIA96" s="5"/>
      <c r="CIB96" s="5"/>
      <c r="CIC96" s="5"/>
      <c r="CID96" s="5"/>
      <c r="CIE96" s="5"/>
      <c r="CIF96" s="5"/>
      <c r="CIG96" s="5"/>
      <c r="CIH96" s="5"/>
      <c r="CII96" s="5"/>
      <c r="CIJ96" s="5"/>
      <c r="CIK96" s="5"/>
      <c r="CIL96" s="5"/>
      <c r="CIM96" s="5"/>
      <c r="CIN96" s="5"/>
      <c r="CIO96" s="5"/>
      <c r="CIP96" s="5"/>
      <c r="CIQ96" s="5"/>
      <c r="CIR96" s="5"/>
      <c r="CIS96" s="5"/>
      <c r="CIT96" s="5"/>
      <c r="CIU96" s="5"/>
      <c r="CIV96" s="5"/>
      <c r="CIW96" s="5"/>
      <c r="CIX96" s="5"/>
      <c r="CIY96" s="5"/>
      <c r="CIZ96" s="5"/>
      <c r="CJA96" s="5"/>
      <c r="CJB96" s="5"/>
      <c r="CJC96" s="5"/>
      <c r="CJD96" s="5"/>
      <c r="CJE96" s="5"/>
      <c r="CJF96" s="5"/>
      <c r="CJG96" s="5"/>
      <c r="CJH96" s="5"/>
      <c r="CJI96" s="5"/>
      <c r="CJJ96" s="5"/>
      <c r="CJK96" s="5"/>
      <c r="CJL96" s="5"/>
      <c r="CJM96" s="5"/>
      <c r="CJN96" s="5"/>
      <c r="CJO96" s="5"/>
      <c r="CJP96" s="5"/>
      <c r="CJQ96" s="5"/>
      <c r="CJR96" s="5"/>
      <c r="CJS96" s="5"/>
      <c r="CJT96" s="5"/>
      <c r="CJU96" s="5"/>
      <c r="CJV96" s="5"/>
      <c r="CJW96" s="5"/>
      <c r="CJX96" s="5"/>
      <c r="CJY96" s="5"/>
      <c r="CJZ96" s="5"/>
      <c r="CKA96" s="5"/>
      <c r="CKB96" s="5"/>
      <c r="CKC96" s="5"/>
      <c r="CKD96" s="5"/>
      <c r="CKE96" s="5"/>
      <c r="CKF96" s="5"/>
      <c r="CKG96" s="5"/>
      <c r="CKH96" s="5"/>
      <c r="CKI96" s="5"/>
      <c r="CKJ96" s="5"/>
      <c r="CKK96" s="5"/>
      <c r="CKL96" s="5"/>
      <c r="CKM96" s="5"/>
      <c r="CKN96" s="5"/>
      <c r="CKO96" s="5"/>
      <c r="CKP96" s="5"/>
      <c r="CKQ96" s="5"/>
      <c r="CKR96" s="5"/>
      <c r="CKS96" s="5"/>
      <c r="CKT96" s="5"/>
      <c r="CKU96" s="5"/>
      <c r="CKV96" s="5"/>
      <c r="CKW96" s="5"/>
      <c r="CKX96" s="5"/>
      <c r="CKY96" s="5"/>
      <c r="CKZ96" s="5"/>
      <c r="CLA96" s="5"/>
      <c r="CLB96" s="5"/>
      <c r="CLC96" s="5"/>
      <c r="CLD96" s="5"/>
      <c r="CLE96" s="5"/>
      <c r="CLF96" s="5"/>
      <c r="CLG96" s="5"/>
      <c r="CLH96" s="5"/>
      <c r="CLI96" s="5"/>
      <c r="CLJ96" s="5"/>
      <c r="CLK96" s="5"/>
      <c r="CLL96" s="5"/>
      <c r="CLM96" s="5"/>
      <c r="CLN96" s="5"/>
      <c r="CLO96" s="5"/>
      <c r="CLP96" s="5"/>
      <c r="CLQ96" s="5"/>
      <c r="CLR96" s="5"/>
      <c r="CLS96" s="5"/>
      <c r="CLT96" s="5"/>
      <c r="CLU96" s="5"/>
      <c r="CLV96" s="5"/>
      <c r="CLW96" s="5"/>
      <c r="CLX96" s="5"/>
      <c r="CLY96" s="5"/>
      <c r="CLZ96" s="5"/>
      <c r="CMA96" s="5"/>
      <c r="CMB96" s="5"/>
      <c r="CMC96" s="5"/>
      <c r="CMD96" s="5"/>
      <c r="CME96" s="5"/>
      <c r="CMF96" s="5"/>
      <c r="CMG96" s="5"/>
      <c r="CMH96" s="5"/>
      <c r="CMI96" s="5"/>
      <c r="CMJ96" s="5"/>
      <c r="CMK96" s="5"/>
      <c r="CML96" s="5"/>
      <c r="CMM96" s="5"/>
      <c r="CMN96" s="5"/>
      <c r="CMO96" s="5"/>
      <c r="CMP96" s="5"/>
      <c r="CMQ96" s="5"/>
      <c r="CMR96" s="5"/>
      <c r="CMS96" s="5"/>
      <c r="CMT96" s="5"/>
      <c r="CMU96" s="5"/>
      <c r="CMV96" s="5"/>
      <c r="CMW96" s="5"/>
      <c r="CMX96" s="5"/>
      <c r="CMY96" s="5"/>
      <c r="CMZ96" s="5"/>
      <c r="CNA96" s="5"/>
      <c r="CNB96" s="5"/>
      <c r="CNC96" s="5"/>
      <c r="CND96" s="5"/>
      <c r="CNE96" s="5"/>
      <c r="CNF96" s="5"/>
      <c r="CNG96" s="5"/>
      <c r="CNH96" s="5"/>
      <c r="CNI96" s="5"/>
      <c r="CNJ96" s="5"/>
      <c r="CNK96" s="5"/>
      <c r="CNL96" s="5"/>
      <c r="CNM96" s="5"/>
      <c r="CNN96" s="5"/>
      <c r="CNO96" s="5"/>
      <c r="CNP96" s="5"/>
      <c r="CNQ96" s="5"/>
      <c r="CNR96" s="5"/>
      <c r="CNS96" s="5"/>
      <c r="CNT96" s="5"/>
      <c r="CNU96" s="5"/>
      <c r="CNV96" s="5"/>
      <c r="CNW96" s="5"/>
      <c r="CNX96" s="5"/>
      <c r="CNY96" s="5"/>
      <c r="CNZ96" s="5"/>
      <c r="COA96" s="5"/>
      <c r="COB96" s="5"/>
      <c r="COC96" s="5"/>
      <c r="COD96" s="5"/>
      <c r="COE96" s="5"/>
      <c r="COF96" s="5"/>
      <c r="COG96" s="5"/>
      <c r="COH96" s="5"/>
      <c r="COI96" s="5"/>
      <c r="COJ96" s="5"/>
      <c r="COK96" s="5"/>
      <c r="COL96" s="5"/>
      <c r="COM96" s="5"/>
      <c r="CON96" s="5"/>
      <c r="COO96" s="5"/>
      <c r="COP96" s="5"/>
      <c r="COQ96" s="5"/>
      <c r="COR96" s="5"/>
      <c r="COS96" s="5"/>
      <c r="COT96" s="5"/>
      <c r="COU96" s="5"/>
      <c r="COV96" s="5"/>
      <c r="COW96" s="5"/>
      <c r="COX96" s="5"/>
      <c r="COY96" s="5"/>
      <c r="COZ96" s="5"/>
      <c r="CPA96" s="5"/>
      <c r="CPB96" s="5"/>
      <c r="CPC96" s="5"/>
      <c r="CPD96" s="5"/>
      <c r="CPE96" s="5"/>
      <c r="CPF96" s="5"/>
      <c r="CPG96" s="5"/>
      <c r="CPH96" s="5"/>
      <c r="CPI96" s="5"/>
      <c r="CPJ96" s="5"/>
      <c r="CPK96" s="5"/>
      <c r="CPL96" s="5"/>
      <c r="CPM96" s="5"/>
      <c r="CPN96" s="5"/>
      <c r="CPO96" s="5"/>
      <c r="CPP96" s="5"/>
      <c r="CPQ96" s="5"/>
      <c r="CPR96" s="5"/>
      <c r="CPS96" s="5"/>
      <c r="CPT96" s="5"/>
      <c r="CPU96" s="5"/>
      <c r="CPV96" s="5"/>
      <c r="CPW96" s="5"/>
      <c r="CPX96" s="5"/>
      <c r="CPY96" s="5"/>
      <c r="CPZ96" s="5"/>
      <c r="CQA96" s="5"/>
      <c r="CQB96" s="5"/>
      <c r="CQC96" s="5"/>
      <c r="CQD96" s="5"/>
      <c r="CQE96" s="5"/>
      <c r="CQF96" s="5"/>
      <c r="CQG96" s="5"/>
      <c r="CQH96" s="5"/>
      <c r="CQI96" s="5"/>
      <c r="CQJ96" s="5"/>
      <c r="CQK96" s="5"/>
      <c r="CQL96" s="5"/>
      <c r="CQM96" s="5"/>
      <c r="CQN96" s="5"/>
      <c r="CQO96" s="5"/>
      <c r="CQP96" s="5"/>
      <c r="CQQ96" s="5"/>
      <c r="CQR96" s="5"/>
      <c r="CQS96" s="5"/>
      <c r="CQT96" s="5"/>
      <c r="CQU96" s="5"/>
      <c r="CQV96" s="5"/>
      <c r="CQW96" s="5"/>
      <c r="CQX96" s="5"/>
      <c r="CQY96" s="5"/>
      <c r="CQZ96" s="5"/>
      <c r="CRA96" s="5"/>
      <c r="CRB96" s="5"/>
      <c r="CRC96" s="5"/>
      <c r="CRD96" s="5"/>
      <c r="CRE96" s="5"/>
      <c r="CRF96" s="5"/>
      <c r="CRG96" s="5"/>
      <c r="CRH96" s="5"/>
      <c r="CRI96" s="5"/>
      <c r="CRJ96" s="5"/>
      <c r="CRK96" s="5"/>
      <c r="CRL96" s="5"/>
      <c r="CRM96" s="5"/>
      <c r="CRN96" s="5"/>
      <c r="CRO96" s="5"/>
      <c r="CRP96" s="5"/>
      <c r="CRQ96" s="5"/>
      <c r="CRR96" s="5"/>
      <c r="CRS96" s="5"/>
      <c r="CRT96" s="5"/>
      <c r="CRU96" s="5"/>
      <c r="CRV96" s="5"/>
      <c r="CRW96" s="5"/>
      <c r="CRX96" s="5"/>
      <c r="CRY96" s="5"/>
      <c r="CRZ96" s="5"/>
      <c r="CSA96" s="5"/>
      <c r="CSB96" s="5"/>
      <c r="CSC96" s="5"/>
      <c r="CSD96" s="5"/>
      <c r="CSE96" s="5"/>
      <c r="CSF96" s="5"/>
      <c r="CSG96" s="5"/>
      <c r="CSH96" s="5"/>
      <c r="CSI96" s="5"/>
      <c r="CSJ96" s="5"/>
      <c r="CSK96" s="5"/>
      <c r="CSL96" s="5"/>
      <c r="CSM96" s="5"/>
      <c r="CSN96" s="5"/>
      <c r="CSO96" s="5"/>
      <c r="CSP96" s="5"/>
      <c r="CSQ96" s="5"/>
      <c r="CSR96" s="5"/>
      <c r="CSS96" s="5"/>
      <c r="CST96" s="5"/>
      <c r="CSU96" s="5"/>
      <c r="CSV96" s="5"/>
      <c r="CSW96" s="5"/>
      <c r="CSX96" s="5"/>
      <c r="CSY96" s="5"/>
      <c r="CSZ96" s="5"/>
      <c r="CTA96" s="5"/>
      <c r="CTB96" s="5"/>
      <c r="CTC96" s="5"/>
      <c r="CTD96" s="5"/>
      <c r="CTE96" s="5"/>
      <c r="CTF96" s="5"/>
      <c r="CTG96" s="5"/>
      <c r="CTH96" s="5"/>
      <c r="CTI96" s="5"/>
      <c r="CTJ96" s="5"/>
      <c r="CTK96" s="5"/>
      <c r="CTL96" s="5"/>
      <c r="CTM96" s="5"/>
      <c r="CTN96" s="5"/>
      <c r="CTO96" s="5"/>
      <c r="CTP96" s="5"/>
      <c r="CTQ96" s="5"/>
      <c r="CTR96" s="5"/>
      <c r="CTS96" s="5"/>
      <c r="CTT96" s="5"/>
      <c r="CTU96" s="5"/>
      <c r="CTV96" s="5"/>
      <c r="CTW96" s="5"/>
      <c r="CTX96" s="5"/>
      <c r="CTY96" s="5"/>
      <c r="CTZ96" s="5"/>
      <c r="CUA96" s="5"/>
      <c r="CUB96" s="5"/>
      <c r="CUC96" s="5"/>
      <c r="CUD96" s="5"/>
      <c r="CUE96" s="5"/>
      <c r="CUF96" s="5"/>
      <c r="CUG96" s="5"/>
      <c r="CUH96" s="5"/>
      <c r="CUI96" s="5"/>
      <c r="CUJ96" s="5"/>
      <c r="CUK96" s="5"/>
      <c r="CUL96" s="5"/>
      <c r="CUM96" s="5"/>
      <c r="CUN96" s="5"/>
      <c r="CUO96" s="5"/>
      <c r="CUP96" s="5"/>
      <c r="CUQ96" s="5"/>
      <c r="CUR96" s="5"/>
      <c r="CUS96" s="5"/>
      <c r="CUT96" s="5"/>
      <c r="CUU96" s="5"/>
      <c r="CUV96" s="5"/>
      <c r="CUW96" s="5"/>
      <c r="CUX96" s="5"/>
      <c r="CUY96" s="5"/>
      <c r="CUZ96" s="5"/>
      <c r="CVA96" s="5"/>
      <c r="CVB96" s="5"/>
      <c r="CVC96" s="5"/>
      <c r="CVD96" s="5"/>
      <c r="CVE96" s="5"/>
      <c r="CVF96" s="5"/>
      <c r="CVG96" s="5"/>
      <c r="CVH96" s="5"/>
      <c r="CVI96" s="5"/>
      <c r="CVJ96" s="5"/>
      <c r="CVK96" s="5"/>
      <c r="CVL96" s="5"/>
      <c r="CVM96" s="5"/>
      <c r="CVN96" s="5"/>
      <c r="CVO96" s="5"/>
      <c r="CVP96" s="5"/>
      <c r="CVQ96" s="5"/>
      <c r="CVR96" s="5"/>
      <c r="CVS96" s="5"/>
      <c r="CVT96" s="5"/>
      <c r="CVU96" s="5"/>
      <c r="CVV96" s="5"/>
      <c r="CVW96" s="5"/>
      <c r="CVX96" s="5"/>
      <c r="CVY96" s="5"/>
      <c r="CVZ96" s="5"/>
      <c r="CWA96" s="5"/>
      <c r="CWB96" s="5"/>
      <c r="CWC96" s="5"/>
      <c r="CWD96" s="5"/>
      <c r="CWE96" s="5"/>
      <c r="CWF96" s="5"/>
      <c r="CWG96" s="5"/>
      <c r="CWH96" s="5"/>
      <c r="CWI96" s="5"/>
      <c r="CWJ96" s="5"/>
      <c r="CWK96" s="5"/>
      <c r="CWL96" s="5"/>
      <c r="CWM96" s="5"/>
      <c r="CWN96" s="5"/>
      <c r="CWO96" s="5"/>
      <c r="CWP96" s="5"/>
      <c r="CWQ96" s="5"/>
      <c r="CWR96" s="5"/>
      <c r="CWS96" s="5"/>
      <c r="CWT96" s="5"/>
      <c r="CWU96" s="5"/>
      <c r="CWV96" s="5"/>
      <c r="CWW96" s="5"/>
      <c r="CWX96" s="5"/>
      <c r="CWY96" s="5"/>
      <c r="CWZ96" s="5"/>
      <c r="CXA96" s="5"/>
      <c r="CXB96" s="5"/>
      <c r="CXC96" s="5"/>
      <c r="CXD96" s="5"/>
      <c r="CXE96" s="5"/>
      <c r="CXF96" s="5"/>
      <c r="CXG96" s="5"/>
      <c r="CXH96" s="5"/>
      <c r="CXI96" s="5"/>
      <c r="CXJ96" s="5"/>
      <c r="CXK96" s="5"/>
      <c r="CXL96" s="5"/>
      <c r="CXM96" s="5"/>
      <c r="CXN96" s="5"/>
      <c r="CXO96" s="5"/>
      <c r="CXP96" s="5"/>
      <c r="CXQ96" s="5"/>
      <c r="CXR96" s="5"/>
      <c r="CXS96" s="5"/>
      <c r="CXT96" s="5"/>
      <c r="CXU96" s="5"/>
      <c r="CXV96" s="5"/>
      <c r="CXW96" s="5"/>
      <c r="CXX96" s="5"/>
      <c r="CXY96" s="5"/>
      <c r="CXZ96" s="5"/>
      <c r="CYA96" s="5"/>
      <c r="CYB96" s="5"/>
      <c r="CYC96" s="5"/>
      <c r="CYD96" s="5"/>
      <c r="CYE96" s="5"/>
      <c r="CYF96" s="5"/>
      <c r="CYG96" s="5"/>
      <c r="CYH96" s="5"/>
      <c r="CYI96" s="5"/>
      <c r="CYJ96" s="5"/>
      <c r="CYK96" s="5"/>
      <c r="CYL96" s="5"/>
      <c r="CYM96" s="5"/>
      <c r="CYN96" s="5"/>
      <c r="CYO96" s="5"/>
      <c r="CYP96" s="5"/>
      <c r="CYQ96" s="5"/>
      <c r="CYR96" s="5"/>
      <c r="CYS96" s="5"/>
      <c r="CYT96" s="5"/>
      <c r="CYU96" s="5"/>
      <c r="CYV96" s="5"/>
      <c r="CYW96" s="5"/>
      <c r="CYX96" s="5"/>
      <c r="CYY96" s="5"/>
      <c r="CYZ96" s="5"/>
      <c r="CZA96" s="5"/>
      <c r="CZB96" s="5"/>
      <c r="CZC96" s="5"/>
      <c r="CZD96" s="5"/>
      <c r="CZE96" s="5"/>
      <c r="CZF96" s="5"/>
      <c r="CZG96" s="5"/>
      <c r="CZH96" s="5"/>
      <c r="CZI96" s="5"/>
      <c r="CZJ96" s="5"/>
      <c r="CZK96" s="5"/>
      <c r="CZL96" s="5"/>
      <c r="CZM96" s="5"/>
      <c r="CZN96" s="5"/>
      <c r="CZO96" s="5"/>
      <c r="CZP96" s="5"/>
      <c r="CZQ96" s="5"/>
      <c r="CZR96" s="5"/>
      <c r="CZS96" s="5"/>
      <c r="CZT96" s="5"/>
      <c r="CZU96" s="5"/>
      <c r="CZV96" s="5"/>
      <c r="CZW96" s="5"/>
      <c r="CZX96" s="5"/>
      <c r="CZY96" s="5"/>
      <c r="CZZ96" s="5"/>
      <c r="DAA96" s="5"/>
      <c r="DAB96" s="5"/>
      <c r="DAC96" s="5"/>
      <c r="DAD96" s="5"/>
      <c r="DAE96" s="5"/>
      <c r="DAF96" s="5"/>
      <c r="DAG96" s="5"/>
      <c r="DAH96" s="5"/>
      <c r="DAI96" s="5"/>
      <c r="DAJ96" s="5"/>
      <c r="DAK96" s="5"/>
      <c r="DAL96" s="5"/>
      <c r="DAM96" s="5"/>
      <c r="DAN96" s="5"/>
      <c r="DAO96" s="5"/>
      <c r="DAP96" s="5"/>
      <c r="DAQ96" s="5"/>
      <c r="DAR96" s="5"/>
      <c r="DAS96" s="5"/>
      <c r="DAT96" s="5"/>
      <c r="DAU96" s="5"/>
      <c r="DAV96" s="5"/>
      <c r="DAW96" s="5"/>
      <c r="DAX96" s="5"/>
      <c r="DAY96" s="5"/>
      <c r="DAZ96" s="5"/>
      <c r="DBA96" s="5"/>
      <c r="DBB96" s="5"/>
      <c r="DBC96" s="5"/>
      <c r="DBD96" s="5"/>
      <c r="DBE96" s="5"/>
      <c r="DBF96" s="5"/>
      <c r="DBG96" s="5"/>
      <c r="DBH96" s="5"/>
      <c r="DBI96" s="5"/>
      <c r="DBJ96" s="5"/>
      <c r="DBK96" s="5"/>
      <c r="DBL96" s="5"/>
      <c r="DBM96" s="5"/>
      <c r="DBN96" s="5"/>
      <c r="DBO96" s="5"/>
      <c r="DBP96" s="5"/>
      <c r="DBQ96" s="5"/>
      <c r="DBR96" s="5"/>
      <c r="DBS96" s="5"/>
      <c r="DBT96" s="5"/>
      <c r="DBU96" s="5"/>
      <c r="DBV96" s="5"/>
      <c r="DBW96" s="5"/>
      <c r="DBX96" s="5"/>
      <c r="DBY96" s="5"/>
      <c r="DBZ96" s="5"/>
      <c r="DCA96" s="5"/>
      <c r="DCB96" s="5"/>
      <c r="DCC96" s="5"/>
      <c r="DCD96" s="5"/>
      <c r="DCE96" s="5"/>
      <c r="DCF96" s="5"/>
      <c r="DCG96" s="5"/>
      <c r="DCH96" s="5"/>
      <c r="DCI96" s="5"/>
      <c r="DCJ96" s="5"/>
      <c r="DCK96" s="5"/>
      <c r="DCL96" s="5"/>
      <c r="DCM96" s="5"/>
      <c r="DCN96" s="5"/>
      <c r="DCO96" s="5"/>
      <c r="DCP96" s="5"/>
      <c r="DCQ96" s="5"/>
      <c r="DCR96" s="5"/>
      <c r="DCS96" s="5"/>
      <c r="DCT96" s="5"/>
      <c r="DCU96" s="5"/>
      <c r="DCV96" s="5"/>
      <c r="DCW96" s="5"/>
      <c r="DCX96" s="5"/>
      <c r="DCY96" s="5"/>
      <c r="DCZ96" s="5"/>
      <c r="DDA96" s="5"/>
      <c r="DDB96" s="5"/>
      <c r="DDC96" s="5"/>
      <c r="DDD96" s="5"/>
      <c r="DDE96" s="5"/>
      <c r="DDF96" s="5"/>
      <c r="DDG96" s="5"/>
      <c r="DDH96" s="5"/>
      <c r="DDI96" s="5"/>
      <c r="DDJ96" s="5"/>
      <c r="DDK96" s="5"/>
      <c r="DDL96" s="5"/>
      <c r="DDM96" s="5"/>
      <c r="DDN96" s="5"/>
      <c r="DDO96" s="5"/>
      <c r="DDP96" s="5"/>
      <c r="DDQ96" s="5"/>
      <c r="DDR96" s="5"/>
      <c r="DDS96" s="5"/>
      <c r="DDT96" s="5"/>
      <c r="DDU96" s="5"/>
      <c r="DDV96" s="5"/>
      <c r="DDW96" s="5"/>
      <c r="DDX96" s="5"/>
      <c r="DDY96" s="5"/>
      <c r="DDZ96" s="5"/>
      <c r="DEA96" s="5"/>
      <c r="DEB96" s="5"/>
      <c r="DEC96" s="5"/>
      <c r="DED96" s="5"/>
      <c r="DEE96" s="5"/>
      <c r="DEF96" s="5"/>
      <c r="DEG96" s="5"/>
      <c r="DEH96" s="5"/>
      <c r="DEI96" s="5"/>
      <c r="DEJ96" s="5"/>
      <c r="DEK96" s="5"/>
      <c r="DEL96" s="5"/>
      <c r="DEM96" s="5"/>
      <c r="DEN96" s="5"/>
      <c r="DEO96" s="5"/>
      <c r="DEP96" s="5"/>
      <c r="DEQ96" s="5"/>
      <c r="DER96" s="5"/>
      <c r="DES96" s="5"/>
      <c r="DET96" s="5"/>
      <c r="DEU96" s="5"/>
      <c r="DEV96" s="5"/>
      <c r="DEW96" s="5"/>
      <c r="DEX96" s="5"/>
      <c r="DEY96" s="5"/>
      <c r="DEZ96" s="5"/>
      <c r="DFA96" s="5"/>
      <c r="DFB96" s="5"/>
      <c r="DFC96" s="5"/>
      <c r="DFD96" s="5"/>
      <c r="DFE96" s="5"/>
      <c r="DFF96" s="5"/>
      <c r="DFG96" s="5"/>
      <c r="DFH96" s="5"/>
      <c r="DFI96" s="5"/>
      <c r="DFJ96" s="5"/>
      <c r="DFK96" s="5"/>
      <c r="DFL96" s="5"/>
      <c r="DFM96" s="5"/>
      <c r="DFN96" s="5"/>
      <c r="DFO96" s="5"/>
      <c r="DFP96" s="5"/>
      <c r="DFQ96" s="5"/>
      <c r="DFR96" s="5"/>
      <c r="DFS96" s="5"/>
      <c r="DFT96" s="5"/>
      <c r="DFU96" s="5"/>
      <c r="DFV96" s="5"/>
      <c r="DFW96" s="5"/>
      <c r="DFX96" s="5"/>
      <c r="DFY96" s="5"/>
      <c r="DFZ96" s="5"/>
      <c r="DGA96" s="5"/>
      <c r="DGB96" s="5"/>
      <c r="DGC96" s="5"/>
      <c r="DGD96" s="5"/>
      <c r="DGE96" s="5"/>
      <c r="DGF96" s="5"/>
      <c r="DGG96" s="5"/>
      <c r="DGH96" s="5"/>
      <c r="DGI96" s="5"/>
      <c r="DGJ96" s="5"/>
      <c r="DGK96" s="5"/>
      <c r="DGL96" s="5"/>
      <c r="DGM96" s="5"/>
      <c r="DGN96" s="5"/>
      <c r="DGO96" s="5"/>
      <c r="DGP96" s="5"/>
      <c r="DGQ96" s="5"/>
      <c r="DGR96" s="5"/>
      <c r="DGS96" s="5"/>
      <c r="DGT96" s="5"/>
      <c r="DGU96" s="5"/>
      <c r="DGV96" s="5"/>
      <c r="DGW96" s="5"/>
      <c r="DGX96" s="5"/>
      <c r="DGY96" s="5"/>
      <c r="DGZ96" s="5"/>
      <c r="DHA96" s="5"/>
      <c r="DHB96" s="5"/>
      <c r="DHC96" s="5"/>
      <c r="DHD96" s="5"/>
      <c r="DHE96" s="5"/>
      <c r="DHF96" s="5"/>
      <c r="DHG96" s="5"/>
      <c r="DHH96" s="5"/>
      <c r="DHI96" s="5"/>
      <c r="DHJ96" s="5"/>
      <c r="DHK96" s="5"/>
      <c r="DHL96" s="5"/>
      <c r="DHM96" s="5"/>
      <c r="DHN96" s="5"/>
      <c r="DHO96" s="5"/>
      <c r="DHP96" s="5"/>
      <c r="DHQ96" s="5"/>
      <c r="DHR96" s="5"/>
      <c r="DHS96" s="5"/>
      <c r="DHT96" s="5"/>
      <c r="DHU96" s="5"/>
      <c r="DHV96" s="5"/>
      <c r="DHW96" s="5"/>
      <c r="DHX96" s="5"/>
      <c r="DHY96" s="5"/>
      <c r="DHZ96" s="5"/>
      <c r="DIA96" s="5"/>
      <c r="DIB96" s="5"/>
      <c r="DIC96" s="5"/>
      <c r="DID96" s="5"/>
      <c r="DIE96" s="5"/>
      <c r="DIF96" s="5"/>
      <c r="DIG96" s="5"/>
      <c r="DIH96" s="5"/>
      <c r="DII96" s="5"/>
      <c r="DIJ96" s="5"/>
      <c r="DIK96" s="5"/>
      <c r="DIL96" s="5"/>
      <c r="DIM96" s="5"/>
      <c r="DIN96" s="5"/>
      <c r="DIO96" s="5"/>
      <c r="DIP96" s="5"/>
      <c r="DIQ96" s="5"/>
      <c r="DIR96" s="5"/>
      <c r="DIS96" s="5"/>
      <c r="DIT96" s="5"/>
      <c r="DIU96" s="5"/>
      <c r="DIV96" s="5"/>
      <c r="DIW96" s="5"/>
      <c r="DIX96" s="5"/>
      <c r="DIY96" s="5"/>
      <c r="DIZ96" s="5"/>
      <c r="DJA96" s="5"/>
      <c r="DJB96" s="5"/>
      <c r="DJC96" s="5"/>
      <c r="DJD96" s="5"/>
      <c r="DJE96" s="5"/>
      <c r="DJF96" s="5"/>
      <c r="DJG96" s="5"/>
      <c r="DJH96" s="5"/>
      <c r="DJI96" s="5"/>
      <c r="DJJ96" s="5"/>
      <c r="DJK96" s="5"/>
      <c r="DJL96" s="5"/>
      <c r="DJM96" s="5"/>
      <c r="DJN96" s="5"/>
      <c r="DJO96" s="5"/>
      <c r="DJP96" s="5"/>
      <c r="DJQ96" s="5"/>
      <c r="DJR96" s="5"/>
      <c r="DJS96" s="5"/>
      <c r="DJT96" s="5"/>
      <c r="DJU96" s="5"/>
      <c r="DJV96" s="5"/>
      <c r="DJW96" s="5"/>
      <c r="DJX96" s="5"/>
      <c r="DJY96" s="5"/>
      <c r="DJZ96" s="5"/>
      <c r="DKA96" s="5"/>
      <c r="DKB96" s="5"/>
      <c r="DKC96" s="5"/>
      <c r="DKD96" s="5"/>
      <c r="DKE96" s="5"/>
      <c r="DKF96" s="5"/>
      <c r="DKG96" s="5"/>
      <c r="DKH96" s="5"/>
      <c r="DKI96" s="5"/>
      <c r="DKJ96" s="5"/>
      <c r="DKK96" s="5"/>
      <c r="DKL96" s="5"/>
      <c r="DKM96" s="5"/>
      <c r="DKN96" s="5"/>
      <c r="DKO96" s="5"/>
      <c r="DKP96" s="5"/>
      <c r="DKQ96" s="5"/>
      <c r="DKR96" s="5"/>
      <c r="DKS96" s="5"/>
      <c r="DKT96" s="5"/>
      <c r="DKU96" s="5"/>
      <c r="DKV96" s="5"/>
      <c r="DKW96" s="5"/>
      <c r="DKX96" s="5"/>
      <c r="DKY96" s="5"/>
      <c r="DKZ96" s="5"/>
      <c r="DLA96" s="5"/>
      <c r="DLB96" s="5"/>
      <c r="DLC96" s="5"/>
      <c r="DLD96" s="5"/>
      <c r="DLE96" s="5"/>
      <c r="DLF96" s="5"/>
      <c r="DLG96" s="5"/>
      <c r="DLH96" s="5"/>
      <c r="DLI96" s="5"/>
      <c r="DLJ96" s="5"/>
      <c r="DLK96" s="5"/>
      <c r="DLL96" s="5"/>
      <c r="DLM96" s="5"/>
      <c r="DLN96" s="5"/>
      <c r="DLO96" s="5"/>
      <c r="DLP96" s="5"/>
      <c r="DLQ96" s="5"/>
      <c r="DLR96" s="5"/>
      <c r="DLS96" s="5"/>
      <c r="DLT96" s="5"/>
      <c r="DLU96" s="5"/>
      <c r="DLV96" s="5"/>
      <c r="DLW96" s="5"/>
      <c r="DLX96" s="5"/>
      <c r="DLY96" s="5"/>
      <c r="DLZ96" s="5"/>
      <c r="DMA96" s="5"/>
      <c r="DMB96" s="5"/>
      <c r="DMC96" s="5"/>
      <c r="DMD96" s="5"/>
      <c r="DME96" s="5"/>
      <c r="DMF96" s="5"/>
      <c r="DMG96" s="5"/>
      <c r="DMH96" s="5"/>
      <c r="DMI96" s="5"/>
      <c r="DMJ96" s="5"/>
      <c r="DMK96" s="5"/>
      <c r="DML96" s="5"/>
      <c r="DMM96" s="5"/>
      <c r="DMN96" s="5"/>
      <c r="DMO96" s="5"/>
      <c r="DMP96" s="5"/>
      <c r="DMQ96" s="5"/>
      <c r="DMR96" s="5"/>
      <c r="DMS96" s="5"/>
      <c r="DMT96" s="5"/>
      <c r="DMU96" s="5"/>
      <c r="DMV96" s="5"/>
      <c r="DMW96" s="5"/>
      <c r="DMX96" s="5"/>
      <c r="DMY96" s="5"/>
      <c r="DMZ96" s="5"/>
      <c r="DNA96" s="5"/>
      <c r="DNB96" s="5"/>
      <c r="DNC96" s="5"/>
      <c r="DND96" s="5"/>
      <c r="DNE96" s="5"/>
      <c r="DNF96" s="5"/>
      <c r="DNG96" s="5"/>
      <c r="DNH96" s="5"/>
      <c r="DNI96" s="5"/>
      <c r="DNJ96" s="5"/>
      <c r="DNK96" s="5"/>
      <c r="DNL96" s="5"/>
      <c r="DNM96" s="5"/>
      <c r="DNN96" s="5"/>
      <c r="DNO96" s="5"/>
      <c r="DNP96" s="5"/>
      <c r="DNQ96" s="5"/>
      <c r="DNR96" s="5"/>
      <c r="DNS96" s="5"/>
      <c r="DNT96" s="5"/>
      <c r="DNU96" s="5"/>
      <c r="DNV96" s="5"/>
      <c r="DNW96" s="5"/>
      <c r="DNX96" s="5"/>
      <c r="DNY96" s="5"/>
      <c r="DNZ96" s="5"/>
      <c r="DOA96" s="5"/>
      <c r="DOB96" s="5"/>
      <c r="DOC96" s="5"/>
      <c r="DOD96" s="5"/>
      <c r="DOE96" s="5"/>
      <c r="DOF96" s="5"/>
      <c r="DOG96" s="5"/>
      <c r="DOH96" s="5"/>
      <c r="DOI96" s="5"/>
      <c r="DOJ96" s="5"/>
      <c r="DOK96" s="5"/>
      <c r="DOL96" s="5"/>
      <c r="DOM96" s="5"/>
      <c r="DON96" s="5"/>
      <c r="DOO96" s="5"/>
      <c r="DOP96" s="5"/>
      <c r="DOQ96" s="5"/>
      <c r="DOR96" s="5"/>
      <c r="DOS96" s="5"/>
      <c r="DOT96" s="5"/>
      <c r="DOU96" s="5"/>
      <c r="DOV96" s="5"/>
      <c r="DOW96" s="5"/>
      <c r="DOX96" s="5"/>
      <c r="DOY96" s="5"/>
      <c r="DOZ96" s="5"/>
      <c r="DPA96" s="5"/>
      <c r="DPB96" s="5"/>
      <c r="DPC96" s="5"/>
      <c r="DPD96" s="5"/>
      <c r="DPE96" s="5"/>
      <c r="DPF96" s="5"/>
      <c r="DPG96" s="5"/>
      <c r="DPH96" s="5"/>
      <c r="DPI96" s="5"/>
      <c r="DPJ96" s="5"/>
      <c r="DPK96" s="5"/>
      <c r="DPL96" s="5"/>
      <c r="DPM96" s="5"/>
      <c r="DPN96" s="5"/>
      <c r="DPO96" s="5"/>
      <c r="DPP96" s="5"/>
      <c r="DPQ96" s="5"/>
      <c r="DPR96" s="5"/>
      <c r="DPS96" s="5"/>
      <c r="DPT96" s="5"/>
      <c r="DPU96" s="5"/>
      <c r="DPV96" s="5"/>
      <c r="DPW96" s="5"/>
      <c r="DPX96" s="5"/>
      <c r="DPY96" s="5"/>
      <c r="DPZ96" s="5"/>
      <c r="DQA96" s="5"/>
      <c r="DQB96" s="5"/>
      <c r="DQC96" s="5"/>
      <c r="DQD96" s="5"/>
      <c r="DQE96" s="5"/>
      <c r="DQF96" s="5"/>
      <c r="DQG96" s="5"/>
      <c r="DQH96" s="5"/>
      <c r="DQI96" s="5"/>
      <c r="DQJ96" s="5"/>
      <c r="DQK96" s="5"/>
      <c r="DQL96" s="5"/>
      <c r="DQM96" s="5"/>
      <c r="DQN96" s="5"/>
      <c r="DQO96" s="5"/>
      <c r="DQP96" s="5"/>
      <c r="DQQ96" s="5"/>
      <c r="DQR96" s="5"/>
      <c r="DQS96" s="5"/>
      <c r="DQT96" s="5"/>
      <c r="DQU96" s="5"/>
      <c r="DQV96" s="5"/>
      <c r="DQW96" s="5"/>
      <c r="DQX96" s="5"/>
      <c r="DQY96" s="5"/>
      <c r="DQZ96" s="5"/>
      <c r="DRA96" s="5"/>
      <c r="DRB96" s="5"/>
      <c r="DRC96" s="5"/>
      <c r="DRD96" s="5"/>
      <c r="DRE96" s="5"/>
      <c r="DRF96" s="5"/>
      <c r="DRG96" s="5"/>
      <c r="DRH96" s="5"/>
      <c r="DRI96" s="5"/>
      <c r="DRJ96" s="5"/>
      <c r="DRK96" s="5"/>
      <c r="DRL96" s="5"/>
      <c r="DRM96" s="5"/>
      <c r="DRN96" s="5"/>
      <c r="DRO96" s="5"/>
      <c r="DRP96" s="5"/>
      <c r="DRQ96" s="5"/>
      <c r="DRR96" s="5"/>
      <c r="DRS96" s="5"/>
      <c r="DRT96" s="5"/>
      <c r="DRU96" s="5"/>
      <c r="DRV96" s="5"/>
      <c r="DRW96" s="5"/>
      <c r="DRX96" s="5"/>
      <c r="DRY96" s="5"/>
      <c r="DRZ96" s="5"/>
      <c r="DSA96" s="5"/>
      <c r="DSB96" s="5"/>
      <c r="DSC96" s="5"/>
      <c r="DSD96" s="5"/>
      <c r="DSE96" s="5"/>
      <c r="DSF96" s="5"/>
      <c r="DSG96" s="5"/>
      <c r="DSH96" s="5"/>
      <c r="DSI96" s="5"/>
      <c r="DSJ96" s="5"/>
      <c r="DSK96" s="5"/>
      <c r="DSL96" s="5"/>
      <c r="DSM96" s="5"/>
      <c r="DSN96" s="5"/>
      <c r="DSO96" s="5"/>
      <c r="DSP96" s="5"/>
      <c r="DSQ96" s="5"/>
      <c r="DSR96" s="5"/>
      <c r="DSS96" s="5"/>
      <c r="DST96" s="5"/>
      <c r="DSU96" s="5"/>
      <c r="DSV96" s="5"/>
      <c r="DSW96" s="5"/>
      <c r="DSX96" s="5"/>
      <c r="DSY96" s="5"/>
      <c r="DSZ96" s="5"/>
      <c r="DTA96" s="5"/>
      <c r="DTB96" s="5"/>
      <c r="DTC96" s="5"/>
      <c r="DTD96" s="5"/>
      <c r="DTE96" s="5"/>
      <c r="DTF96" s="5"/>
      <c r="DTG96" s="5"/>
      <c r="DTH96" s="5"/>
      <c r="DTI96" s="5"/>
      <c r="DTJ96" s="5"/>
      <c r="DTK96" s="5"/>
      <c r="DTL96" s="5"/>
      <c r="DTM96" s="5"/>
      <c r="DTN96" s="5"/>
      <c r="DTO96" s="5"/>
      <c r="DTP96" s="5"/>
      <c r="DTQ96" s="5"/>
      <c r="DTR96" s="5"/>
      <c r="DTS96" s="5"/>
      <c r="DTT96" s="5"/>
      <c r="DTU96" s="5"/>
      <c r="DTV96" s="5"/>
      <c r="DTW96" s="5"/>
      <c r="DTX96" s="5"/>
      <c r="DTY96" s="5"/>
      <c r="DTZ96" s="5"/>
      <c r="DUA96" s="5"/>
      <c r="DUB96" s="5"/>
      <c r="DUC96" s="5"/>
      <c r="DUD96" s="5"/>
      <c r="DUE96" s="5"/>
      <c r="DUF96" s="5"/>
      <c r="DUG96" s="5"/>
      <c r="DUH96" s="5"/>
      <c r="DUI96" s="5"/>
      <c r="DUJ96" s="5"/>
      <c r="DUK96" s="5"/>
      <c r="DUL96" s="5"/>
      <c r="DUM96" s="5"/>
      <c r="DUN96" s="5"/>
      <c r="DUO96" s="5"/>
      <c r="DUP96" s="5"/>
      <c r="DUQ96" s="5"/>
      <c r="DUR96" s="5"/>
      <c r="DUS96" s="5"/>
      <c r="DUT96" s="5"/>
      <c r="DUU96" s="5"/>
      <c r="DUV96" s="5"/>
      <c r="DUW96" s="5"/>
      <c r="DUX96" s="5"/>
      <c r="DUY96" s="5"/>
      <c r="DUZ96" s="5"/>
      <c r="DVA96" s="5"/>
      <c r="DVB96" s="5"/>
      <c r="DVC96" s="5"/>
      <c r="DVD96" s="5"/>
      <c r="DVE96" s="5"/>
      <c r="DVF96" s="5"/>
      <c r="DVG96" s="5"/>
      <c r="DVH96" s="5"/>
      <c r="DVI96" s="5"/>
      <c r="DVJ96" s="5"/>
      <c r="DVK96" s="5"/>
      <c r="DVL96" s="5"/>
      <c r="DVM96" s="5"/>
      <c r="DVN96" s="5"/>
      <c r="DVO96" s="5"/>
      <c r="DVP96" s="5"/>
      <c r="DVQ96" s="5"/>
      <c r="DVR96" s="5"/>
      <c r="DVS96" s="5"/>
      <c r="DVT96" s="5"/>
      <c r="DVU96" s="5"/>
      <c r="DVV96" s="5"/>
      <c r="DVW96" s="5"/>
      <c r="DVX96" s="5"/>
      <c r="DVY96" s="5"/>
      <c r="DVZ96" s="5"/>
      <c r="DWA96" s="5"/>
      <c r="DWB96" s="5"/>
      <c r="DWC96" s="5"/>
      <c r="DWD96" s="5"/>
      <c r="DWE96" s="5"/>
      <c r="DWF96" s="5"/>
      <c r="DWG96" s="5"/>
      <c r="DWH96" s="5"/>
      <c r="DWI96" s="5"/>
      <c r="DWJ96" s="5"/>
      <c r="DWK96" s="5"/>
      <c r="DWL96" s="5"/>
      <c r="DWM96" s="5"/>
      <c r="DWN96" s="5"/>
      <c r="DWO96" s="5"/>
      <c r="DWP96" s="5"/>
      <c r="DWQ96" s="5"/>
      <c r="DWR96" s="5"/>
      <c r="DWS96" s="5"/>
      <c r="DWT96" s="5"/>
      <c r="DWU96" s="5"/>
      <c r="DWV96" s="5"/>
      <c r="DWW96" s="5"/>
      <c r="DWX96" s="5"/>
      <c r="DWY96" s="5"/>
      <c r="DWZ96" s="5"/>
      <c r="DXA96" s="5"/>
      <c r="DXB96" s="5"/>
      <c r="DXC96" s="5"/>
      <c r="DXD96" s="5"/>
      <c r="DXE96" s="5"/>
      <c r="DXF96" s="5"/>
      <c r="DXG96" s="5"/>
      <c r="DXH96" s="5"/>
      <c r="DXI96" s="5"/>
      <c r="DXJ96" s="5"/>
      <c r="DXK96" s="5"/>
      <c r="DXL96" s="5"/>
      <c r="DXM96" s="5"/>
      <c r="DXN96" s="5"/>
      <c r="DXO96" s="5"/>
      <c r="DXP96" s="5"/>
      <c r="DXQ96" s="5"/>
      <c r="DXR96" s="5"/>
      <c r="DXS96" s="5"/>
      <c r="DXT96" s="5"/>
      <c r="DXU96" s="5"/>
      <c r="DXV96" s="5"/>
      <c r="DXW96" s="5"/>
      <c r="DXX96" s="5"/>
      <c r="DXY96" s="5"/>
      <c r="DXZ96" s="5"/>
      <c r="DYA96" s="5"/>
      <c r="DYB96" s="5"/>
      <c r="DYC96" s="5"/>
      <c r="DYD96" s="5"/>
      <c r="DYE96" s="5"/>
      <c r="DYF96" s="5"/>
      <c r="DYG96" s="5"/>
      <c r="DYH96" s="5"/>
      <c r="DYI96" s="5"/>
      <c r="DYJ96" s="5"/>
      <c r="DYK96" s="5"/>
      <c r="DYL96" s="5"/>
      <c r="DYM96" s="5"/>
      <c r="DYN96" s="5"/>
      <c r="DYO96" s="5"/>
      <c r="DYP96" s="5"/>
      <c r="DYQ96" s="5"/>
      <c r="DYR96" s="5"/>
      <c r="DYS96" s="5"/>
      <c r="DYT96" s="5"/>
      <c r="DYU96" s="5"/>
      <c r="DYV96" s="5"/>
      <c r="DYW96" s="5"/>
      <c r="DYX96" s="5"/>
      <c r="DYY96" s="5"/>
      <c r="DYZ96" s="5"/>
      <c r="DZA96" s="5"/>
      <c r="DZB96" s="5"/>
      <c r="DZC96" s="5"/>
      <c r="DZD96" s="5"/>
      <c r="DZE96" s="5"/>
      <c r="DZF96" s="5"/>
      <c r="DZG96" s="5"/>
      <c r="DZH96" s="5"/>
      <c r="DZI96" s="5"/>
      <c r="DZJ96" s="5"/>
      <c r="DZK96" s="5"/>
      <c r="DZL96" s="5"/>
      <c r="DZM96" s="5"/>
      <c r="DZN96" s="5"/>
      <c r="DZO96" s="5"/>
      <c r="DZP96" s="5"/>
      <c r="DZQ96" s="5"/>
      <c r="DZR96" s="5"/>
      <c r="DZS96" s="5"/>
      <c r="DZT96" s="5"/>
      <c r="DZU96" s="5"/>
      <c r="DZV96" s="5"/>
      <c r="DZW96" s="5"/>
      <c r="DZX96" s="5"/>
      <c r="DZY96" s="5"/>
      <c r="DZZ96" s="5"/>
      <c r="EAA96" s="5"/>
      <c r="EAB96" s="5"/>
      <c r="EAC96" s="5"/>
      <c r="EAD96" s="5"/>
      <c r="EAE96" s="5"/>
      <c r="EAF96" s="5"/>
      <c r="EAG96" s="5"/>
      <c r="EAH96" s="5"/>
      <c r="EAI96" s="5"/>
      <c r="EAJ96" s="5"/>
      <c r="EAK96" s="5"/>
      <c r="EAL96" s="5"/>
      <c r="EAM96" s="5"/>
      <c r="EAN96" s="5"/>
      <c r="EAO96" s="5"/>
      <c r="EAP96" s="5"/>
      <c r="EAQ96" s="5"/>
      <c r="EAR96" s="5"/>
      <c r="EAS96" s="5"/>
      <c r="EAT96" s="5"/>
      <c r="EAU96" s="5"/>
      <c r="EAV96" s="5"/>
      <c r="EAW96" s="5"/>
      <c r="EAX96" s="5"/>
      <c r="EAY96" s="5"/>
      <c r="EAZ96" s="5"/>
      <c r="EBA96" s="5"/>
      <c r="EBB96" s="5"/>
      <c r="EBC96" s="5"/>
      <c r="EBD96" s="5"/>
      <c r="EBE96" s="5"/>
      <c r="EBF96" s="5"/>
      <c r="EBG96" s="5"/>
      <c r="EBH96" s="5"/>
      <c r="EBI96" s="5"/>
      <c r="EBJ96" s="5"/>
      <c r="EBK96" s="5"/>
      <c r="EBL96" s="5"/>
      <c r="EBM96" s="5"/>
      <c r="EBN96" s="5"/>
      <c r="EBO96" s="5"/>
      <c r="EBP96" s="5"/>
      <c r="EBQ96" s="5"/>
      <c r="EBR96" s="5"/>
      <c r="EBS96" s="5"/>
      <c r="EBT96" s="5"/>
      <c r="EBU96" s="5"/>
      <c r="EBV96" s="5"/>
      <c r="EBW96" s="5"/>
      <c r="EBX96" s="5"/>
      <c r="EBY96" s="5"/>
      <c r="EBZ96" s="5"/>
      <c r="ECA96" s="5"/>
      <c r="ECB96" s="5"/>
      <c r="ECC96" s="5"/>
      <c r="ECD96" s="5"/>
      <c r="ECE96" s="5"/>
      <c r="ECF96" s="5"/>
      <c r="ECG96" s="5"/>
      <c r="ECH96" s="5"/>
      <c r="ECI96" s="5"/>
      <c r="ECJ96" s="5"/>
      <c r="ECK96" s="5"/>
      <c r="ECL96" s="5"/>
      <c r="ECM96" s="5"/>
      <c r="ECN96" s="5"/>
      <c r="ECO96" s="5"/>
      <c r="ECP96" s="5"/>
      <c r="ECQ96" s="5"/>
      <c r="ECR96" s="5"/>
      <c r="ECS96" s="5"/>
      <c r="ECT96" s="5"/>
      <c r="ECU96" s="5"/>
      <c r="ECV96" s="5"/>
      <c r="ECW96" s="5"/>
      <c r="ECX96" s="5"/>
      <c r="ECY96" s="5"/>
      <c r="ECZ96" s="5"/>
      <c r="EDA96" s="5"/>
      <c r="EDB96" s="5"/>
      <c r="EDC96" s="5"/>
      <c r="EDD96" s="5"/>
      <c r="EDE96" s="5"/>
      <c r="EDF96" s="5"/>
      <c r="EDG96" s="5"/>
      <c r="EDH96" s="5"/>
      <c r="EDI96" s="5"/>
      <c r="EDJ96" s="5"/>
      <c r="EDK96" s="5"/>
      <c r="EDL96" s="5"/>
      <c r="EDM96" s="5"/>
      <c r="EDN96" s="5"/>
      <c r="EDO96" s="5"/>
      <c r="EDP96" s="5"/>
      <c r="EDQ96" s="5"/>
      <c r="EDR96" s="5"/>
      <c r="EDS96" s="5"/>
      <c r="EDT96" s="5"/>
      <c r="EDU96" s="5"/>
      <c r="EDV96" s="5"/>
      <c r="EDW96" s="5"/>
      <c r="EDX96" s="5"/>
      <c r="EDY96" s="5"/>
      <c r="EDZ96" s="5"/>
      <c r="EEA96" s="5"/>
      <c r="EEB96" s="5"/>
      <c r="EEC96" s="5"/>
      <c r="EED96" s="5"/>
      <c r="EEE96" s="5"/>
      <c r="EEF96" s="5"/>
      <c r="EEG96" s="5"/>
      <c r="EEH96" s="5"/>
      <c r="EEI96" s="5"/>
      <c r="EEJ96" s="5"/>
      <c r="EEK96" s="5"/>
      <c r="EEL96" s="5"/>
      <c r="EEM96" s="5"/>
      <c r="EEN96" s="5"/>
      <c r="EEO96" s="5"/>
      <c r="EEP96" s="5"/>
      <c r="EEQ96" s="5"/>
      <c r="EER96" s="5"/>
      <c r="EES96" s="5"/>
      <c r="EET96" s="5"/>
      <c r="EEU96" s="5"/>
      <c r="EEV96" s="5"/>
      <c r="EEW96" s="5"/>
      <c r="EEX96" s="5"/>
      <c r="EEY96" s="5"/>
      <c r="EEZ96" s="5"/>
      <c r="EFA96" s="5"/>
      <c r="EFB96" s="5"/>
      <c r="EFC96" s="5"/>
      <c r="EFD96" s="5"/>
      <c r="EFE96" s="5"/>
      <c r="EFF96" s="5"/>
      <c r="EFG96" s="5"/>
      <c r="EFH96" s="5"/>
      <c r="EFI96" s="5"/>
      <c r="EFJ96" s="5"/>
      <c r="EFK96" s="5"/>
      <c r="EFL96" s="5"/>
      <c r="EFM96" s="5"/>
      <c r="EFN96" s="5"/>
      <c r="EFO96" s="5"/>
      <c r="EFP96" s="5"/>
      <c r="EFQ96" s="5"/>
      <c r="EFR96" s="5"/>
      <c r="EFS96" s="5"/>
      <c r="EFT96" s="5"/>
      <c r="EFU96" s="5"/>
      <c r="EFV96" s="5"/>
      <c r="EFW96" s="5"/>
      <c r="EFX96" s="5"/>
      <c r="EFY96" s="5"/>
      <c r="EFZ96" s="5"/>
      <c r="EGA96" s="5"/>
      <c r="EGB96" s="5"/>
      <c r="EGC96" s="5"/>
      <c r="EGD96" s="5"/>
      <c r="EGE96" s="5"/>
      <c r="EGF96" s="5"/>
      <c r="EGG96" s="5"/>
      <c r="EGH96" s="5"/>
      <c r="EGI96" s="5"/>
      <c r="EGJ96" s="5"/>
      <c r="EGK96" s="5"/>
      <c r="EGL96" s="5"/>
      <c r="EGM96" s="5"/>
      <c r="EGN96" s="5"/>
      <c r="EGO96" s="5"/>
      <c r="EGP96" s="5"/>
      <c r="EGQ96" s="5"/>
      <c r="EGR96" s="5"/>
      <c r="EGS96" s="5"/>
      <c r="EGT96" s="5"/>
      <c r="EGU96" s="5"/>
      <c r="EGV96" s="5"/>
      <c r="EGW96" s="5"/>
      <c r="EGX96" s="5"/>
      <c r="EGY96" s="5"/>
      <c r="EGZ96" s="5"/>
      <c r="EHA96" s="5"/>
      <c r="EHB96" s="5"/>
      <c r="EHC96" s="5"/>
      <c r="EHD96" s="5"/>
      <c r="EHE96" s="5"/>
      <c r="EHF96" s="5"/>
      <c r="EHG96" s="5"/>
      <c r="EHH96" s="5"/>
      <c r="EHI96" s="5"/>
      <c r="EHJ96" s="5"/>
      <c r="EHK96" s="5"/>
      <c r="EHL96" s="5"/>
      <c r="EHM96" s="5"/>
      <c r="EHN96" s="5"/>
      <c r="EHO96" s="5"/>
      <c r="EHP96" s="5"/>
      <c r="EHQ96" s="5"/>
      <c r="EHR96" s="5"/>
      <c r="EHS96" s="5"/>
      <c r="EHT96" s="5"/>
      <c r="EHU96" s="5"/>
      <c r="EHV96" s="5"/>
      <c r="EHW96" s="5"/>
      <c r="EHX96" s="5"/>
      <c r="EHY96" s="5"/>
      <c r="EHZ96" s="5"/>
      <c r="EIA96" s="5"/>
      <c r="EIB96" s="5"/>
      <c r="EIC96" s="5"/>
      <c r="EID96" s="5"/>
      <c r="EIE96" s="5"/>
      <c r="EIF96" s="5"/>
      <c r="EIG96" s="5"/>
      <c r="EIH96" s="5"/>
      <c r="EII96" s="5"/>
      <c r="EIJ96" s="5"/>
      <c r="EIK96" s="5"/>
      <c r="EIL96" s="5"/>
      <c r="EIM96" s="5"/>
      <c r="EIN96" s="5"/>
      <c r="EIO96" s="5"/>
      <c r="EIP96" s="5"/>
      <c r="EIQ96" s="5"/>
      <c r="EIR96" s="5"/>
      <c r="EIS96" s="5"/>
      <c r="EIT96" s="5"/>
      <c r="EIU96" s="5"/>
      <c r="EIV96" s="5"/>
      <c r="EIW96" s="5"/>
      <c r="EIX96" s="5"/>
      <c r="EIY96" s="5"/>
      <c r="EIZ96" s="5"/>
      <c r="EJA96" s="5"/>
      <c r="EJB96" s="5"/>
      <c r="EJC96" s="5"/>
      <c r="EJD96" s="5"/>
      <c r="EJE96" s="5"/>
      <c r="EJF96" s="5"/>
      <c r="EJG96" s="5"/>
      <c r="EJH96" s="5"/>
      <c r="EJI96" s="5"/>
      <c r="EJJ96" s="5"/>
      <c r="EJK96" s="5"/>
      <c r="EJL96" s="5"/>
      <c r="EJM96" s="5"/>
      <c r="EJN96" s="5"/>
      <c r="EJO96" s="5"/>
      <c r="EJP96" s="5"/>
      <c r="EJQ96" s="5"/>
      <c r="EJR96" s="5"/>
      <c r="EJS96" s="5"/>
      <c r="EJT96" s="5"/>
      <c r="EJU96" s="5"/>
      <c r="EJV96" s="5"/>
      <c r="EJW96" s="5"/>
      <c r="EJX96" s="5"/>
      <c r="EJY96" s="5"/>
      <c r="EJZ96" s="5"/>
      <c r="EKA96" s="5"/>
      <c r="EKB96" s="5"/>
      <c r="EKC96" s="5"/>
      <c r="EKD96" s="5"/>
      <c r="EKE96" s="5"/>
      <c r="EKF96" s="5"/>
      <c r="EKG96" s="5"/>
      <c r="EKH96" s="5"/>
      <c r="EKI96" s="5"/>
      <c r="EKJ96" s="5"/>
      <c r="EKK96" s="5"/>
      <c r="EKL96" s="5"/>
      <c r="EKM96" s="5"/>
      <c r="EKN96" s="5"/>
      <c r="EKO96" s="5"/>
      <c r="EKP96" s="5"/>
      <c r="EKQ96" s="5"/>
      <c r="EKR96" s="5"/>
      <c r="EKS96" s="5"/>
      <c r="EKT96" s="5"/>
      <c r="EKU96" s="5"/>
      <c r="EKV96" s="5"/>
      <c r="EKW96" s="5"/>
      <c r="EKX96" s="5"/>
      <c r="EKY96" s="5"/>
      <c r="EKZ96" s="5"/>
      <c r="ELA96" s="5"/>
      <c r="ELB96" s="5"/>
      <c r="ELC96" s="5"/>
      <c r="ELD96" s="5"/>
      <c r="ELE96" s="5"/>
      <c r="ELF96" s="5"/>
      <c r="ELG96" s="5"/>
      <c r="ELH96" s="5"/>
      <c r="ELI96" s="5"/>
      <c r="ELJ96" s="5"/>
      <c r="ELK96" s="5"/>
      <c r="ELL96" s="5"/>
      <c r="ELM96" s="5"/>
      <c r="ELN96" s="5"/>
      <c r="ELO96" s="5"/>
      <c r="ELP96" s="5"/>
      <c r="ELQ96" s="5"/>
      <c r="ELR96" s="5"/>
      <c r="ELS96" s="5"/>
      <c r="ELT96" s="5"/>
      <c r="ELU96" s="5"/>
      <c r="ELV96" s="5"/>
      <c r="ELW96" s="5"/>
      <c r="ELX96" s="5"/>
      <c r="ELY96" s="5"/>
      <c r="ELZ96" s="5"/>
      <c r="EMA96" s="5"/>
      <c r="EMB96" s="5"/>
      <c r="EMC96" s="5"/>
      <c r="EMD96" s="5"/>
      <c r="EME96" s="5"/>
      <c r="EMF96" s="5"/>
      <c r="EMG96" s="5"/>
      <c r="EMH96" s="5"/>
      <c r="EMI96" s="5"/>
      <c r="EMJ96" s="5"/>
      <c r="EMK96" s="5"/>
      <c r="EML96" s="5"/>
      <c r="EMM96" s="5"/>
      <c r="EMN96" s="5"/>
      <c r="EMO96" s="5"/>
      <c r="EMP96" s="5"/>
      <c r="EMQ96" s="5"/>
      <c r="EMR96" s="5"/>
      <c r="EMS96" s="5"/>
      <c r="EMT96" s="5"/>
      <c r="EMU96" s="5"/>
      <c r="EMV96" s="5"/>
      <c r="EMW96" s="5"/>
      <c r="EMX96" s="5"/>
      <c r="EMY96" s="5"/>
      <c r="EMZ96" s="5"/>
      <c r="ENA96" s="5"/>
      <c r="ENB96" s="5"/>
      <c r="ENC96" s="5"/>
      <c r="END96" s="5"/>
      <c r="ENE96" s="5"/>
      <c r="ENF96" s="5"/>
      <c r="ENG96" s="5"/>
      <c r="ENH96" s="5"/>
      <c r="ENI96" s="5"/>
      <c r="ENJ96" s="5"/>
      <c r="ENK96" s="5"/>
      <c r="ENL96" s="5"/>
      <c r="ENM96" s="5"/>
      <c r="ENN96" s="5"/>
      <c r="ENO96" s="5"/>
      <c r="ENP96" s="5"/>
      <c r="ENQ96" s="5"/>
      <c r="ENR96" s="5"/>
      <c r="ENS96" s="5"/>
      <c r="ENT96" s="5"/>
      <c r="ENU96" s="5"/>
      <c r="ENV96" s="5"/>
      <c r="ENW96" s="5"/>
      <c r="ENX96" s="5"/>
      <c r="ENY96" s="5"/>
      <c r="ENZ96" s="5"/>
      <c r="EOA96" s="5"/>
      <c r="EOB96" s="5"/>
      <c r="EOC96" s="5"/>
      <c r="EOD96" s="5"/>
      <c r="EOE96" s="5"/>
      <c r="EOF96" s="5"/>
      <c r="EOG96" s="5"/>
      <c r="EOH96" s="5"/>
      <c r="EOI96" s="5"/>
      <c r="EOJ96" s="5"/>
      <c r="EOK96" s="5"/>
      <c r="EOL96" s="5"/>
      <c r="EOM96" s="5"/>
      <c r="EON96" s="5"/>
      <c r="EOO96" s="5"/>
      <c r="EOP96" s="5"/>
      <c r="EOQ96" s="5"/>
      <c r="EOR96" s="5"/>
      <c r="EOS96" s="5"/>
      <c r="EOT96" s="5"/>
      <c r="EOU96" s="5"/>
      <c r="EOV96" s="5"/>
      <c r="EOW96" s="5"/>
      <c r="EOX96" s="5"/>
      <c r="EOY96" s="5"/>
      <c r="EOZ96" s="5"/>
      <c r="EPA96" s="5"/>
      <c r="EPB96" s="5"/>
      <c r="EPC96" s="5"/>
      <c r="EPD96" s="5"/>
      <c r="EPE96" s="5"/>
      <c r="EPF96" s="5"/>
      <c r="EPG96" s="5"/>
      <c r="EPH96" s="5"/>
      <c r="EPI96" s="5"/>
      <c r="EPJ96" s="5"/>
      <c r="EPK96" s="5"/>
      <c r="EPL96" s="5"/>
      <c r="EPM96" s="5"/>
      <c r="EPN96" s="5"/>
      <c r="EPO96" s="5"/>
      <c r="EPP96" s="5"/>
      <c r="EPQ96" s="5"/>
      <c r="EPR96" s="5"/>
      <c r="EPS96" s="5"/>
      <c r="EPT96" s="5"/>
      <c r="EPU96" s="5"/>
      <c r="EPV96" s="5"/>
      <c r="EPW96" s="5"/>
      <c r="EPX96" s="5"/>
      <c r="EPY96" s="5"/>
      <c r="EPZ96" s="5"/>
      <c r="EQA96" s="5"/>
      <c r="EQB96" s="5"/>
      <c r="EQC96" s="5"/>
      <c r="EQD96" s="5"/>
      <c r="EQE96" s="5"/>
      <c r="EQF96" s="5"/>
      <c r="EQG96" s="5"/>
      <c r="EQH96" s="5"/>
      <c r="EQI96" s="5"/>
      <c r="EQJ96" s="5"/>
      <c r="EQK96" s="5"/>
      <c r="EQL96" s="5"/>
      <c r="EQM96" s="5"/>
      <c r="EQN96" s="5"/>
      <c r="EQO96" s="5"/>
      <c r="EQP96" s="5"/>
      <c r="EQQ96" s="5"/>
      <c r="EQR96" s="5"/>
      <c r="EQS96" s="5"/>
      <c r="EQT96" s="5"/>
      <c r="EQU96" s="5"/>
      <c r="EQV96" s="5"/>
      <c r="EQW96" s="5"/>
      <c r="EQX96" s="5"/>
      <c r="EQY96" s="5"/>
      <c r="EQZ96" s="5"/>
      <c r="ERA96" s="5"/>
      <c r="ERB96" s="5"/>
      <c r="ERC96" s="5"/>
      <c r="ERD96" s="5"/>
      <c r="ERE96" s="5"/>
      <c r="ERF96" s="5"/>
      <c r="ERG96" s="5"/>
      <c r="ERH96" s="5"/>
      <c r="ERI96" s="5"/>
      <c r="ERJ96" s="5"/>
      <c r="ERK96" s="5"/>
      <c r="ERL96" s="5"/>
      <c r="ERM96" s="5"/>
      <c r="ERN96" s="5"/>
      <c r="ERO96" s="5"/>
      <c r="ERP96" s="5"/>
      <c r="ERQ96" s="5"/>
      <c r="ERR96" s="5"/>
      <c r="ERS96" s="5"/>
      <c r="ERT96" s="5"/>
      <c r="ERU96" s="5"/>
      <c r="ERV96" s="5"/>
      <c r="ERW96" s="5"/>
      <c r="ERX96" s="5"/>
      <c r="ERY96" s="5"/>
      <c r="ERZ96" s="5"/>
      <c r="ESA96" s="5"/>
      <c r="ESB96" s="5"/>
      <c r="ESC96" s="5"/>
      <c r="ESD96" s="5"/>
      <c r="ESE96" s="5"/>
      <c r="ESF96" s="5"/>
      <c r="ESG96" s="5"/>
      <c r="ESH96" s="5"/>
      <c r="ESI96" s="5"/>
      <c r="ESJ96" s="5"/>
      <c r="ESK96" s="5"/>
      <c r="ESL96" s="5"/>
      <c r="ESM96" s="5"/>
      <c r="ESN96" s="5"/>
      <c r="ESO96" s="5"/>
      <c r="ESP96" s="5"/>
      <c r="ESQ96" s="5"/>
      <c r="ESR96" s="5"/>
      <c r="ESS96" s="5"/>
      <c r="EST96" s="5"/>
      <c r="ESU96" s="5"/>
      <c r="ESV96" s="5"/>
      <c r="ESW96" s="5"/>
      <c r="ESX96" s="5"/>
      <c r="ESY96" s="5"/>
      <c r="ESZ96" s="5"/>
      <c r="ETA96" s="5"/>
      <c r="ETB96" s="5"/>
      <c r="ETC96" s="5"/>
      <c r="ETD96" s="5"/>
      <c r="ETE96" s="5"/>
      <c r="ETF96" s="5"/>
      <c r="ETG96" s="5"/>
      <c r="ETH96" s="5"/>
      <c r="ETI96" s="5"/>
      <c r="ETJ96" s="5"/>
      <c r="ETK96" s="5"/>
      <c r="ETL96" s="5"/>
      <c r="ETM96" s="5"/>
      <c r="ETN96" s="5"/>
      <c r="ETO96" s="5"/>
      <c r="ETP96" s="5"/>
      <c r="ETQ96" s="5"/>
      <c r="ETR96" s="5"/>
      <c r="ETS96" s="5"/>
      <c r="ETT96" s="5"/>
      <c r="ETU96" s="5"/>
      <c r="ETV96" s="5"/>
      <c r="ETW96" s="5"/>
      <c r="ETX96" s="5"/>
      <c r="ETY96" s="5"/>
      <c r="ETZ96" s="5"/>
      <c r="EUA96" s="5"/>
      <c r="EUB96" s="5"/>
      <c r="EUC96" s="5"/>
      <c r="EUD96" s="5"/>
      <c r="EUE96" s="5"/>
      <c r="EUF96" s="5"/>
      <c r="EUG96" s="5"/>
      <c r="EUH96" s="5"/>
      <c r="EUI96" s="5"/>
      <c r="EUJ96" s="5"/>
      <c r="EUK96" s="5"/>
      <c r="EUL96" s="5"/>
      <c r="EUM96" s="5"/>
      <c r="EUN96" s="5"/>
      <c r="EUO96" s="5"/>
      <c r="EUP96" s="5"/>
      <c r="EUQ96" s="5"/>
      <c r="EUR96" s="5"/>
      <c r="EUS96" s="5"/>
      <c r="EUT96" s="5"/>
      <c r="EUU96" s="5"/>
      <c r="EUV96" s="5"/>
      <c r="EUW96" s="5"/>
      <c r="EUX96" s="5"/>
      <c r="EUY96" s="5"/>
      <c r="EUZ96" s="5"/>
      <c r="EVA96" s="5"/>
      <c r="EVB96" s="5"/>
      <c r="EVC96" s="5"/>
      <c r="EVD96" s="5"/>
      <c r="EVE96" s="5"/>
      <c r="EVF96" s="5"/>
      <c r="EVG96" s="5"/>
      <c r="EVH96" s="5"/>
      <c r="EVI96" s="5"/>
      <c r="EVJ96" s="5"/>
      <c r="EVK96" s="5"/>
      <c r="EVL96" s="5"/>
      <c r="EVM96" s="5"/>
      <c r="EVN96" s="5"/>
      <c r="EVO96" s="5"/>
      <c r="EVP96" s="5"/>
      <c r="EVQ96" s="5"/>
      <c r="EVR96" s="5"/>
      <c r="EVS96" s="5"/>
      <c r="EVT96" s="5"/>
      <c r="EVU96" s="5"/>
      <c r="EVV96" s="5"/>
      <c r="EVW96" s="5"/>
      <c r="EVX96" s="5"/>
      <c r="EVY96" s="5"/>
      <c r="EVZ96" s="5"/>
      <c r="EWA96" s="5"/>
      <c r="EWB96" s="5"/>
      <c r="EWC96" s="5"/>
      <c r="EWD96" s="5"/>
      <c r="EWE96" s="5"/>
      <c r="EWF96" s="5"/>
      <c r="EWG96" s="5"/>
      <c r="EWH96" s="5"/>
      <c r="EWI96" s="5"/>
      <c r="EWJ96" s="5"/>
      <c r="EWK96" s="5"/>
      <c r="EWL96" s="5"/>
      <c r="EWM96" s="5"/>
      <c r="EWN96" s="5"/>
      <c r="EWO96" s="5"/>
      <c r="EWP96" s="5"/>
      <c r="EWQ96" s="5"/>
      <c r="EWR96" s="5"/>
      <c r="EWS96" s="5"/>
      <c r="EWT96" s="5"/>
      <c r="EWU96" s="5"/>
      <c r="EWV96" s="5"/>
      <c r="EWW96" s="5"/>
      <c r="EWX96" s="5"/>
      <c r="EWY96" s="5"/>
      <c r="EWZ96" s="5"/>
      <c r="EXA96" s="5"/>
      <c r="EXB96" s="5"/>
      <c r="EXC96" s="5"/>
      <c r="EXD96" s="5"/>
      <c r="EXE96" s="5"/>
      <c r="EXF96" s="5"/>
      <c r="EXG96" s="5"/>
      <c r="EXH96" s="5"/>
      <c r="EXI96" s="5"/>
      <c r="EXJ96" s="5"/>
      <c r="EXK96" s="5"/>
      <c r="EXL96" s="5"/>
      <c r="EXM96" s="5"/>
      <c r="EXN96" s="5"/>
      <c r="EXO96" s="5"/>
      <c r="EXP96" s="5"/>
      <c r="EXQ96" s="5"/>
      <c r="EXR96" s="5"/>
      <c r="EXS96" s="5"/>
      <c r="EXT96" s="5"/>
      <c r="EXU96" s="5"/>
      <c r="EXV96" s="5"/>
      <c r="EXW96" s="5"/>
      <c r="EXX96" s="5"/>
      <c r="EXY96" s="5"/>
      <c r="EXZ96" s="5"/>
      <c r="EYA96" s="5"/>
      <c r="EYB96" s="5"/>
      <c r="EYC96" s="5"/>
      <c r="EYD96" s="5"/>
      <c r="EYE96" s="5"/>
      <c r="EYF96" s="5"/>
      <c r="EYG96" s="5"/>
      <c r="EYH96" s="5"/>
      <c r="EYI96" s="5"/>
      <c r="EYJ96" s="5"/>
      <c r="EYK96" s="5"/>
      <c r="EYL96" s="5"/>
      <c r="EYM96" s="5"/>
      <c r="EYN96" s="5"/>
      <c r="EYO96" s="5"/>
      <c r="EYP96" s="5"/>
      <c r="EYQ96" s="5"/>
      <c r="EYR96" s="5"/>
      <c r="EYS96" s="5"/>
      <c r="EYT96" s="5"/>
      <c r="EYU96" s="5"/>
      <c r="EYV96" s="5"/>
      <c r="EYW96" s="5"/>
      <c r="EYX96" s="5"/>
      <c r="EYY96" s="5"/>
      <c r="EYZ96" s="5"/>
      <c r="EZA96" s="5"/>
      <c r="EZB96" s="5"/>
      <c r="EZC96" s="5"/>
      <c r="EZD96" s="5"/>
      <c r="EZE96" s="5"/>
      <c r="EZF96" s="5"/>
      <c r="EZG96" s="5"/>
      <c r="EZH96" s="5"/>
      <c r="EZI96" s="5"/>
      <c r="EZJ96" s="5"/>
      <c r="EZK96" s="5"/>
      <c r="EZL96" s="5"/>
      <c r="EZM96" s="5"/>
      <c r="EZN96" s="5"/>
      <c r="EZO96" s="5"/>
      <c r="EZP96" s="5"/>
      <c r="EZQ96" s="5"/>
      <c r="EZR96" s="5"/>
      <c r="EZS96" s="5"/>
      <c r="EZT96" s="5"/>
      <c r="EZU96" s="5"/>
      <c r="EZV96" s="5"/>
      <c r="EZW96" s="5"/>
      <c r="EZX96" s="5"/>
      <c r="EZY96" s="5"/>
      <c r="EZZ96" s="5"/>
      <c r="FAA96" s="5"/>
      <c r="FAB96" s="5"/>
      <c r="FAC96" s="5"/>
      <c r="FAD96" s="5"/>
      <c r="FAE96" s="5"/>
      <c r="FAF96" s="5"/>
      <c r="FAG96" s="5"/>
      <c r="FAH96" s="5"/>
      <c r="FAI96" s="5"/>
      <c r="FAJ96" s="5"/>
      <c r="FAK96" s="5"/>
      <c r="FAL96" s="5"/>
      <c r="FAM96" s="5"/>
      <c r="FAN96" s="5"/>
      <c r="FAO96" s="5"/>
      <c r="FAP96" s="5"/>
      <c r="FAQ96" s="5"/>
      <c r="FAR96" s="5"/>
      <c r="FAS96" s="5"/>
      <c r="FAT96" s="5"/>
      <c r="FAU96" s="5"/>
      <c r="FAV96" s="5"/>
      <c r="FAW96" s="5"/>
      <c r="FAX96" s="5"/>
      <c r="FAY96" s="5"/>
      <c r="FAZ96" s="5"/>
      <c r="FBA96" s="5"/>
      <c r="FBB96" s="5"/>
      <c r="FBC96" s="5"/>
      <c r="FBD96" s="5"/>
      <c r="FBE96" s="5"/>
      <c r="FBF96" s="5"/>
      <c r="FBG96" s="5"/>
      <c r="FBH96" s="5"/>
      <c r="FBI96" s="5"/>
      <c r="FBJ96" s="5"/>
      <c r="FBK96" s="5"/>
      <c r="FBL96" s="5"/>
      <c r="FBM96" s="5"/>
      <c r="FBN96" s="5"/>
      <c r="FBO96" s="5"/>
      <c r="FBP96" s="5"/>
      <c r="FBQ96" s="5"/>
      <c r="FBR96" s="5"/>
      <c r="FBS96" s="5"/>
      <c r="FBT96" s="5"/>
      <c r="FBU96" s="5"/>
      <c r="FBV96" s="5"/>
      <c r="FBW96" s="5"/>
      <c r="FBX96" s="5"/>
      <c r="FBY96" s="5"/>
      <c r="FBZ96" s="5"/>
      <c r="FCA96" s="5"/>
      <c r="FCB96" s="5"/>
      <c r="FCC96" s="5"/>
      <c r="FCD96" s="5"/>
      <c r="FCE96" s="5"/>
      <c r="FCF96" s="5"/>
      <c r="FCG96" s="5"/>
      <c r="FCH96" s="5"/>
      <c r="FCI96" s="5"/>
      <c r="FCJ96" s="5"/>
      <c r="FCK96" s="5"/>
      <c r="FCL96" s="5"/>
      <c r="FCM96" s="5"/>
      <c r="FCN96" s="5"/>
      <c r="FCO96" s="5"/>
      <c r="FCP96" s="5"/>
      <c r="FCQ96" s="5"/>
      <c r="FCR96" s="5"/>
      <c r="FCS96" s="5"/>
      <c r="FCT96" s="5"/>
      <c r="FCU96" s="5"/>
      <c r="FCV96" s="5"/>
      <c r="FCW96" s="5"/>
      <c r="FCX96" s="5"/>
      <c r="FCY96" s="5"/>
      <c r="FCZ96" s="5"/>
      <c r="FDA96" s="5"/>
      <c r="FDB96" s="5"/>
      <c r="FDC96" s="5"/>
      <c r="FDD96" s="5"/>
      <c r="FDE96" s="5"/>
      <c r="FDF96" s="5"/>
      <c r="FDG96" s="5"/>
      <c r="FDH96" s="5"/>
      <c r="FDI96" s="5"/>
      <c r="FDJ96" s="5"/>
      <c r="FDK96" s="5"/>
      <c r="FDL96" s="5"/>
      <c r="FDM96" s="5"/>
      <c r="FDN96" s="5"/>
      <c r="FDO96" s="5"/>
      <c r="FDP96" s="5"/>
      <c r="FDQ96" s="5"/>
      <c r="FDR96" s="5"/>
      <c r="FDS96" s="5"/>
      <c r="FDT96" s="5"/>
      <c r="FDU96" s="5"/>
      <c r="FDV96" s="5"/>
      <c r="FDW96" s="5"/>
      <c r="FDX96" s="5"/>
      <c r="FDY96" s="5"/>
      <c r="FDZ96" s="5"/>
      <c r="FEA96" s="5"/>
      <c r="FEB96" s="5"/>
      <c r="FEC96" s="5"/>
      <c r="FED96" s="5"/>
      <c r="FEE96" s="5"/>
      <c r="FEF96" s="5"/>
      <c r="FEG96" s="5"/>
      <c r="FEH96" s="5"/>
      <c r="FEI96" s="5"/>
      <c r="FEJ96" s="5"/>
      <c r="FEK96" s="5"/>
      <c r="FEL96" s="5"/>
      <c r="FEM96" s="5"/>
      <c r="FEN96" s="5"/>
      <c r="FEO96" s="5"/>
      <c r="FEP96" s="5"/>
      <c r="FEQ96" s="5"/>
      <c r="FER96" s="5"/>
      <c r="FES96" s="5"/>
      <c r="FET96" s="5"/>
      <c r="FEU96" s="5"/>
      <c r="FEV96" s="5"/>
      <c r="FEW96" s="5"/>
      <c r="FEX96" s="5"/>
      <c r="FEY96" s="5"/>
      <c r="FEZ96" s="5"/>
      <c r="FFA96" s="5"/>
      <c r="FFB96" s="5"/>
      <c r="FFC96" s="5"/>
      <c r="FFD96" s="5"/>
      <c r="FFE96" s="5"/>
      <c r="FFF96" s="5"/>
      <c r="FFG96" s="5"/>
      <c r="FFH96" s="5"/>
      <c r="FFI96" s="5"/>
      <c r="FFJ96" s="5"/>
      <c r="FFK96" s="5"/>
      <c r="FFL96" s="5"/>
      <c r="FFM96" s="5"/>
      <c r="FFN96" s="5"/>
      <c r="FFO96" s="5"/>
      <c r="FFP96" s="5"/>
      <c r="FFQ96" s="5"/>
      <c r="FFR96" s="5"/>
      <c r="FFS96" s="5"/>
      <c r="FFT96" s="5"/>
      <c r="FFU96" s="5"/>
      <c r="FFV96" s="5"/>
      <c r="FFW96" s="5"/>
      <c r="FFX96" s="5"/>
      <c r="FFY96" s="5"/>
      <c r="FFZ96" s="5"/>
      <c r="FGA96" s="5"/>
      <c r="FGB96" s="5"/>
      <c r="FGC96" s="5"/>
      <c r="FGD96" s="5"/>
      <c r="FGE96" s="5"/>
      <c r="FGF96" s="5"/>
      <c r="FGG96" s="5"/>
      <c r="FGH96" s="5"/>
      <c r="FGI96" s="5"/>
      <c r="FGJ96" s="5"/>
      <c r="FGK96" s="5"/>
      <c r="FGL96" s="5"/>
      <c r="FGM96" s="5"/>
      <c r="FGN96" s="5"/>
      <c r="FGO96" s="5"/>
      <c r="FGP96" s="5"/>
      <c r="FGQ96" s="5"/>
      <c r="FGR96" s="5"/>
      <c r="FGS96" s="5"/>
      <c r="FGT96" s="5"/>
      <c r="FGU96" s="5"/>
      <c r="FGV96" s="5"/>
      <c r="FGW96" s="5"/>
      <c r="FGX96" s="5"/>
      <c r="FGY96" s="5"/>
      <c r="FGZ96" s="5"/>
      <c r="FHA96" s="5"/>
      <c r="FHB96" s="5"/>
      <c r="FHC96" s="5"/>
      <c r="FHD96" s="5"/>
      <c r="FHE96" s="5"/>
      <c r="FHF96" s="5"/>
      <c r="FHG96" s="5"/>
      <c r="FHH96" s="5"/>
      <c r="FHI96" s="5"/>
      <c r="FHJ96" s="5"/>
      <c r="FHK96" s="5"/>
      <c r="FHL96" s="5"/>
      <c r="FHM96" s="5"/>
      <c r="FHN96" s="5"/>
      <c r="FHO96" s="5"/>
      <c r="FHP96" s="5"/>
      <c r="FHQ96" s="5"/>
      <c r="FHR96" s="5"/>
      <c r="FHS96" s="5"/>
      <c r="FHT96" s="5"/>
      <c r="FHU96" s="5"/>
      <c r="FHV96" s="5"/>
      <c r="FHW96" s="5"/>
      <c r="FHX96" s="5"/>
      <c r="FHY96" s="5"/>
      <c r="FHZ96" s="5"/>
      <c r="FIA96" s="5"/>
      <c r="FIB96" s="5"/>
      <c r="FIC96" s="5"/>
      <c r="FID96" s="5"/>
      <c r="FIE96" s="5"/>
      <c r="FIF96" s="5"/>
      <c r="FIG96" s="5"/>
      <c r="FIH96" s="5"/>
      <c r="FII96" s="5"/>
      <c r="FIJ96" s="5"/>
      <c r="FIK96" s="5"/>
      <c r="FIL96" s="5"/>
      <c r="FIM96" s="5"/>
      <c r="FIN96" s="5"/>
      <c r="FIO96" s="5"/>
      <c r="FIP96" s="5"/>
      <c r="FIQ96" s="5"/>
      <c r="FIR96" s="5"/>
      <c r="FIS96" s="5"/>
      <c r="FIT96" s="5"/>
      <c r="FIU96" s="5"/>
      <c r="FIV96" s="5"/>
      <c r="FIW96" s="5"/>
      <c r="FIX96" s="5"/>
      <c r="FIY96" s="5"/>
      <c r="FIZ96" s="5"/>
      <c r="FJA96" s="5"/>
      <c r="FJB96" s="5"/>
      <c r="FJC96" s="5"/>
      <c r="FJD96" s="5"/>
      <c r="FJE96" s="5"/>
      <c r="FJF96" s="5"/>
      <c r="FJG96" s="5"/>
      <c r="FJH96" s="5"/>
      <c r="FJI96" s="5"/>
      <c r="FJJ96" s="5"/>
      <c r="FJK96" s="5"/>
      <c r="FJL96" s="5"/>
      <c r="FJM96" s="5"/>
      <c r="FJN96" s="5"/>
      <c r="FJO96" s="5"/>
      <c r="FJP96" s="5"/>
      <c r="FJQ96" s="5"/>
      <c r="FJR96" s="5"/>
      <c r="FJS96" s="5"/>
      <c r="FJT96" s="5"/>
      <c r="FJU96" s="5"/>
      <c r="FJV96" s="5"/>
      <c r="FJW96" s="5"/>
      <c r="FJX96" s="5"/>
      <c r="FJY96" s="5"/>
      <c r="FJZ96" s="5"/>
      <c r="FKA96" s="5"/>
      <c r="FKB96" s="5"/>
      <c r="FKC96" s="5"/>
      <c r="FKD96" s="5"/>
      <c r="FKE96" s="5"/>
      <c r="FKF96" s="5"/>
      <c r="FKG96" s="5"/>
      <c r="FKH96" s="5"/>
      <c r="FKI96" s="5"/>
      <c r="FKJ96" s="5"/>
      <c r="FKK96" s="5"/>
      <c r="FKL96" s="5"/>
      <c r="FKM96" s="5"/>
      <c r="FKN96" s="5"/>
      <c r="FKO96" s="5"/>
      <c r="FKP96" s="5"/>
      <c r="FKQ96" s="5"/>
      <c r="FKR96" s="5"/>
      <c r="FKS96" s="5"/>
      <c r="FKT96" s="5"/>
      <c r="FKU96" s="5"/>
      <c r="FKV96" s="5"/>
      <c r="FKW96" s="5"/>
      <c r="FKX96" s="5"/>
      <c r="FKY96" s="5"/>
      <c r="FKZ96" s="5"/>
      <c r="FLA96" s="5"/>
      <c r="FLB96" s="5"/>
      <c r="FLC96" s="5"/>
      <c r="FLD96" s="5"/>
      <c r="FLE96" s="5"/>
      <c r="FLF96" s="5"/>
      <c r="FLG96" s="5"/>
      <c r="FLH96" s="5"/>
      <c r="FLI96" s="5"/>
      <c r="FLJ96" s="5"/>
      <c r="FLK96" s="5"/>
      <c r="FLL96" s="5"/>
      <c r="FLM96" s="5"/>
      <c r="FLN96" s="5"/>
      <c r="FLO96" s="5"/>
      <c r="FLP96" s="5"/>
      <c r="FLQ96" s="5"/>
      <c r="FLR96" s="5"/>
      <c r="FLS96" s="5"/>
      <c r="FLT96" s="5"/>
      <c r="FLU96" s="5"/>
      <c r="FLV96" s="5"/>
      <c r="FLW96" s="5"/>
      <c r="FLX96" s="5"/>
      <c r="FLY96" s="5"/>
      <c r="FLZ96" s="5"/>
      <c r="FMA96" s="5"/>
      <c r="FMB96" s="5"/>
      <c r="FMC96" s="5"/>
      <c r="FMD96" s="5"/>
      <c r="FME96" s="5"/>
      <c r="FMF96" s="5"/>
      <c r="FMG96" s="5"/>
      <c r="FMH96" s="5"/>
      <c r="FMI96" s="5"/>
      <c r="FMJ96" s="5"/>
      <c r="FMK96" s="5"/>
      <c r="FML96" s="5"/>
      <c r="FMM96" s="5"/>
      <c r="FMN96" s="5"/>
      <c r="FMO96" s="5"/>
      <c r="FMP96" s="5"/>
      <c r="FMQ96" s="5"/>
      <c r="FMR96" s="5"/>
      <c r="FMS96" s="5"/>
      <c r="FMT96" s="5"/>
      <c r="FMU96" s="5"/>
      <c r="FMV96" s="5"/>
      <c r="FMW96" s="5"/>
      <c r="FMX96" s="5"/>
      <c r="FMY96" s="5"/>
      <c r="FMZ96" s="5"/>
      <c r="FNA96" s="5"/>
      <c r="FNB96" s="5"/>
      <c r="FNC96" s="5"/>
      <c r="FND96" s="5"/>
      <c r="FNE96" s="5"/>
      <c r="FNF96" s="5"/>
      <c r="FNG96" s="5"/>
      <c r="FNH96" s="5"/>
      <c r="FNI96" s="5"/>
      <c r="FNJ96" s="5"/>
      <c r="FNK96" s="5"/>
      <c r="FNL96" s="5"/>
      <c r="FNM96" s="5"/>
      <c r="FNN96" s="5"/>
      <c r="FNO96" s="5"/>
      <c r="FNP96" s="5"/>
      <c r="FNQ96" s="5"/>
      <c r="FNR96" s="5"/>
      <c r="FNS96" s="5"/>
      <c r="FNT96" s="5"/>
      <c r="FNU96" s="5"/>
      <c r="FNV96" s="5"/>
      <c r="FNW96" s="5"/>
      <c r="FNX96" s="5"/>
      <c r="FNY96" s="5"/>
      <c r="FNZ96" s="5"/>
      <c r="FOA96" s="5"/>
      <c r="FOB96" s="5"/>
      <c r="FOC96" s="5"/>
      <c r="FOD96" s="5"/>
      <c r="FOE96" s="5"/>
      <c r="FOF96" s="5"/>
      <c r="FOG96" s="5"/>
      <c r="FOH96" s="5"/>
      <c r="FOI96" s="5"/>
      <c r="FOJ96" s="5"/>
      <c r="FOK96" s="5"/>
      <c r="FOL96" s="5"/>
      <c r="FOM96" s="5"/>
      <c r="FON96" s="5"/>
      <c r="FOO96" s="5"/>
      <c r="FOP96" s="5"/>
      <c r="FOQ96" s="5"/>
      <c r="FOR96" s="5"/>
      <c r="FOS96" s="5"/>
      <c r="FOT96" s="5"/>
      <c r="FOU96" s="5"/>
      <c r="FOV96" s="5"/>
      <c r="FOW96" s="5"/>
      <c r="FOX96" s="5"/>
      <c r="FOY96" s="5"/>
      <c r="FOZ96" s="5"/>
      <c r="FPA96" s="5"/>
      <c r="FPB96" s="5"/>
      <c r="FPC96" s="5"/>
      <c r="FPD96" s="5"/>
      <c r="FPE96" s="5"/>
      <c r="FPF96" s="5"/>
      <c r="FPG96" s="5"/>
      <c r="FPH96" s="5"/>
      <c r="FPI96" s="5"/>
      <c r="FPJ96" s="5"/>
      <c r="FPK96" s="5"/>
      <c r="FPL96" s="5"/>
      <c r="FPM96" s="5"/>
      <c r="FPN96" s="5"/>
      <c r="FPO96" s="5"/>
      <c r="FPP96" s="5"/>
      <c r="FPQ96" s="5"/>
      <c r="FPR96" s="5"/>
      <c r="FPS96" s="5"/>
      <c r="FPT96" s="5"/>
      <c r="FPU96" s="5"/>
      <c r="FPV96" s="5"/>
      <c r="FPW96" s="5"/>
      <c r="FPX96" s="5"/>
      <c r="FPY96" s="5"/>
      <c r="FPZ96" s="5"/>
      <c r="FQA96" s="5"/>
      <c r="FQB96" s="5"/>
      <c r="FQC96" s="5"/>
      <c r="FQD96" s="5"/>
      <c r="FQE96" s="5"/>
      <c r="FQF96" s="5"/>
      <c r="FQG96" s="5"/>
      <c r="FQH96" s="5"/>
      <c r="FQI96" s="5"/>
      <c r="FQJ96" s="5"/>
      <c r="FQK96" s="5"/>
      <c r="FQL96" s="5"/>
      <c r="FQM96" s="5"/>
      <c r="FQN96" s="5"/>
      <c r="FQO96" s="5"/>
      <c r="FQP96" s="5"/>
      <c r="FQQ96" s="5"/>
      <c r="FQR96" s="5"/>
      <c r="FQS96" s="5"/>
      <c r="FQT96" s="5"/>
      <c r="FQU96" s="5"/>
      <c r="FQV96" s="5"/>
      <c r="FQW96" s="5"/>
      <c r="FQX96" s="5"/>
      <c r="FQY96" s="5"/>
      <c r="FQZ96" s="5"/>
      <c r="FRA96" s="5"/>
      <c r="FRB96" s="5"/>
      <c r="FRC96" s="5"/>
      <c r="FRD96" s="5"/>
      <c r="FRE96" s="5"/>
      <c r="FRF96" s="5"/>
      <c r="FRG96" s="5"/>
      <c r="FRH96" s="5"/>
      <c r="FRI96" s="5"/>
      <c r="FRJ96" s="5"/>
      <c r="FRK96" s="5"/>
      <c r="FRL96" s="5"/>
      <c r="FRM96" s="5"/>
      <c r="FRN96" s="5"/>
      <c r="FRO96" s="5"/>
      <c r="FRP96" s="5"/>
      <c r="FRQ96" s="5"/>
      <c r="FRR96" s="5"/>
      <c r="FRS96" s="5"/>
      <c r="FRT96" s="5"/>
      <c r="FRU96" s="5"/>
      <c r="FRV96" s="5"/>
      <c r="FRW96" s="5"/>
      <c r="FRX96" s="5"/>
      <c r="FRY96" s="5"/>
      <c r="FRZ96" s="5"/>
      <c r="FSA96" s="5"/>
      <c r="FSB96" s="5"/>
      <c r="FSC96" s="5"/>
      <c r="FSD96" s="5"/>
      <c r="FSE96" s="5"/>
      <c r="FSF96" s="5"/>
      <c r="FSG96" s="5"/>
      <c r="FSH96" s="5"/>
      <c r="FSI96" s="5"/>
      <c r="FSJ96" s="5"/>
      <c r="FSK96" s="5"/>
      <c r="FSL96" s="5"/>
      <c r="FSM96" s="5"/>
      <c r="FSN96" s="5"/>
      <c r="FSO96" s="5"/>
      <c r="FSP96" s="5"/>
      <c r="FSQ96" s="5"/>
      <c r="FSR96" s="5"/>
      <c r="FSS96" s="5"/>
      <c r="FST96" s="5"/>
      <c r="FSU96" s="5"/>
      <c r="FSV96" s="5"/>
      <c r="FSW96" s="5"/>
      <c r="FSX96" s="5"/>
      <c r="FSY96" s="5"/>
      <c r="FSZ96" s="5"/>
      <c r="FTA96" s="5"/>
      <c r="FTB96" s="5"/>
      <c r="FTC96" s="5"/>
      <c r="FTD96" s="5"/>
      <c r="FTE96" s="5"/>
      <c r="FTF96" s="5"/>
      <c r="FTG96" s="5"/>
      <c r="FTH96" s="5"/>
      <c r="FTI96" s="5"/>
      <c r="FTJ96" s="5"/>
      <c r="FTK96" s="5"/>
      <c r="FTL96" s="5"/>
      <c r="FTM96" s="5"/>
      <c r="FTN96" s="5"/>
      <c r="FTO96" s="5"/>
      <c r="FTP96" s="5"/>
      <c r="FTQ96" s="5"/>
      <c r="FTR96" s="5"/>
      <c r="FTS96" s="5"/>
      <c r="FTT96" s="5"/>
      <c r="FTU96" s="5"/>
      <c r="FTV96" s="5"/>
      <c r="FTW96" s="5"/>
      <c r="FTX96" s="5"/>
      <c r="FTY96" s="5"/>
      <c r="FTZ96" s="5"/>
      <c r="FUA96" s="5"/>
      <c r="FUB96" s="5"/>
      <c r="FUC96" s="5"/>
      <c r="FUD96" s="5"/>
      <c r="FUE96" s="5"/>
      <c r="FUF96" s="5"/>
      <c r="FUG96" s="5"/>
      <c r="FUH96" s="5"/>
      <c r="FUI96" s="5"/>
      <c r="FUJ96" s="5"/>
      <c r="FUK96" s="5"/>
      <c r="FUL96" s="5"/>
      <c r="FUM96" s="5"/>
      <c r="FUN96" s="5"/>
      <c r="FUO96" s="5"/>
      <c r="FUP96" s="5"/>
      <c r="FUQ96" s="5"/>
      <c r="FUR96" s="5"/>
      <c r="FUS96" s="5"/>
      <c r="FUT96" s="5"/>
      <c r="FUU96" s="5"/>
      <c r="FUV96" s="5"/>
      <c r="FUW96" s="5"/>
      <c r="FUX96" s="5"/>
      <c r="FUY96" s="5"/>
      <c r="FUZ96" s="5"/>
      <c r="FVA96" s="5"/>
      <c r="FVB96" s="5"/>
      <c r="FVC96" s="5"/>
      <c r="FVD96" s="5"/>
      <c r="FVE96" s="5"/>
      <c r="FVF96" s="5"/>
      <c r="FVG96" s="5"/>
      <c r="FVH96" s="5"/>
      <c r="FVI96" s="5"/>
      <c r="FVJ96" s="5"/>
      <c r="FVK96" s="5"/>
      <c r="FVL96" s="5"/>
      <c r="FVM96" s="5"/>
      <c r="FVN96" s="5"/>
      <c r="FVO96" s="5"/>
      <c r="FVP96" s="5"/>
      <c r="FVQ96" s="5"/>
      <c r="FVR96" s="5"/>
      <c r="FVS96" s="5"/>
      <c r="FVT96" s="5"/>
      <c r="FVU96" s="5"/>
      <c r="FVV96" s="5"/>
      <c r="FVW96" s="5"/>
      <c r="FVX96" s="5"/>
      <c r="FVY96" s="5"/>
      <c r="FVZ96" s="5"/>
      <c r="FWA96" s="5"/>
      <c r="FWB96" s="5"/>
      <c r="FWC96" s="5"/>
      <c r="FWD96" s="5"/>
      <c r="FWE96" s="5"/>
      <c r="FWF96" s="5"/>
      <c r="FWG96" s="5"/>
      <c r="FWH96" s="5"/>
      <c r="FWI96" s="5"/>
      <c r="FWJ96" s="5"/>
      <c r="FWK96" s="5"/>
      <c r="FWL96" s="5"/>
      <c r="FWM96" s="5"/>
      <c r="FWN96" s="5"/>
      <c r="FWO96" s="5"/>
      <c r="FWP96" s="5"/>
      <c r="FWQ96" s="5"/>
      <c r="FWR96" s="5"/>
      <c r="FWS96" s="5"/>
      <c r="FWT96" s="5"/>
      <c r="FWU96" s="5"/>
      <c r="FWV96" s="5"/>
      <c r="FWW96" s="5"/>
      <c r="FWX96" s="5"/>
      <c r="FWY96" s="5"/>
      <c r="FWZ96" s="5"/>
      <c r="FXA96" s="5"/>
      <c r="FXB96" s="5"/>
      <c r="FXC96" s="5"/>
      <c r="FXD96" s="5"/>
      <c r="FXE96" s="5"/>
      <c r="FXF96" s="5"/>
      <c r="FXG96" s="5"/>
      <c r="FXH96" s="5"/>
      <c r="FXI96" s="5"/>
      <c r="FXJ96" s="5"/>
      <c r="FXK96" s="5"/>
      <c r="FXL96" s="5"/>
      <c r="FXM96" s="5"/>
      <c r="FXN96" s="5"/>
      <c r="FXO96" s="5"/>
      <c r="FXP96" s="5"/>
      <c r="FXQ96" s="5"/>
      <c r="FXR96" s="5"/>
      <c r="FXS96" s="5"/>
      <c r="FXT96" s="5"/>
      <c r="FXU96" s="5"/>
      <c r="FXV96" s="5"/>
      <c r="FXW96" s="5"/>
      <c r="FXX96" s="5"/>
      <c r="FXY96" s="5"/>
      <c r="FXZ96" s="5"/>
      <c r="FYA96" s="5"/>
      <c r="FYB96" s="5"/>
      <c r="FYC96" s="5"/>
      <c r="FYD96" s="5"/>
      <c r="FYE96" s="5"/>
      <c r="FYF96" s="5"/>
      <c r="FYG96" s="5"/>
      <c r="FYH96" s="5"/>
      <c r="FYI96" s="5"/>
      <c r="FYJ96" s="5"/>
      <c r="FYK96" s="5"/>
      <c r="FYL96" s="5"/>
      <c r="FYM96" s="5"/>
      <c r="FYN96" s="5"/>
      <c r="FYO96" s="5"/>
      <c r="FYP96" s="5"/>
      <c r="FYQ96" s="5"/>
      <c r="FYR96" s="5"/>
      <c r="FYS96" s="5"/>
      <c r="FYT96" s="5"/>
      <c r="FYU96" s="5"/>
      <c r="FYV96" s="5"/>
      <c r="FYW96" s="5"/>
      <c r="FYX96" s="5"/>
      <c r="FYY96" s="5"/>
      <c r="FYZ96" s="5"/>
      <c r="FZA96" s="5"/>
      <c r="FZB96" s="5"/>
      <c r="FZC96" s="5"/>
      <c r="FZD96" s="5"/>
      <c r="FZE96" s="5"/>
      <c r="FZF96" s="5"/>
      <c r="FZG96" s="5"/>
      <c r="FZH96" s="5"/>
      <c r="FZI96" s="5"/>
      <c r="FZJ96" s="5"/>
      <c r="FZK96" s="5"/>
      <c r="FZL96" s="5"/>
      <c r="FZM96" s="5"/>
      <c r="FZN96" s="5"/>
      <c r="FZO96" s="5"/>
      <c r="FZP96" s="5"/>
      <c r="FZQ96" s="5"/>
      <c r="FZR96" s="5"/>
      <c r="FZS96" s="5"/>
      <c r="FZT96" s="5"/>
      <c r="FZU96" s="5"/>
      <c r="FZV96" s="5"/>
      <c r="FZW96" s="5"/>
      <c r="FZX96" s="5"/>
      <c r="FZY96" s="5"/>
      <c r="FZZ96" s="5"/>
      <c r="GAA96" s="5"/>
      <c r="GAB96" s="5"/>
      <c r="GAC96" s="5"/>
      <c r="GAD96" s="5"/>
      <c r="GAE96" s="5"/>
      <c r="GAF96" s="5"/>
      <c r="GAG96" s="5"/>
      <c r="GAH96" s="5"/>
      <c r="GAI96" s="5"/>
      <c r="GAJ96" s="5"/>
      <c r="GAK96" s="5"/>
      <c r="GAL96" s="5"/>
      <c r="GAM96" s="5"/>
      <c r="GAN96" s="5"/>
      <c r="GAO96" s="5"/>
      <c r="GAP96" s="5"/>
      <c r="GAQ96" s="5"/>
      <c r="GAR96" s="5"/>
      <c r="GAS96" s="5"/>
      <c r="GAT96" s="5"/>
      <c r="GAU96" s="5"/>
      <c r="GAV96" s="5"/>
      <c r="GAW96" s="5"/>
      <c r="GAX96" s="5"/>
      <c r="GAY96" s="5"/>
      <c r="GAZ96" s="5"/>
      <c r="GBA96" s="5"/>
      <c r="GBB96" s="5"/>
      <c r="GBC96" s="5"/>
      <c r="GBD96" s="5"/>
      <c r="GBE96" s="5"/>
      <c r="GBF96" s="5"/>
      <c r="GBG96" s="5"/>
      <c r="GBH96" s="5"/>
      <c r="GBI96" s="5"/>
      <c r="GBJ96" s="5"/>
      <c r="GBK96" s="5"/>
      <c r="GBL96" s="5"/>
      <c r="GBM96" s="5"/>
      <c r="GBN96" s="5"/>
      <c r="GBO96" s="5"/>
      <c r="GBP96" s="5"/>
      <c r="GBQ96" s="5"/>
      <c r="GBR96" s="5"/>
      <c r="GBS96" s="5"/>
      <c r="GBT96" s="5"/>
      <c r="GBU96" s="5"/>
      <c r="GBV96" s="5"/>
      <c r="GBW96" s="5"/>
      <c r="GBX96" s="5"/>
      <c r="GBY96" s="5"/>
      <c r="GBZ96" s="5"/>
      <c r="GCA96" s="5"/>
      <c r="GCB96" s="5"/>
      <c r="GCC96" s="5"/>
      <c r="GCD96" s="5"/>
      <c r="GCE96" s="5"/>
      <c r="GCF96" s="5"/>
      <c r="GCG96" s="5"/>
      <c r="GCH96" s="5"/>
      <c r="GCI96" s="5"/>
      <c r="GCJ96" s="5"/>
      <c r="GCK96" s="5"/>
      <c r="GCL96" s="5"/>
      <c r="GCM96" s="5"/>
      <c r="GCN96" s="5"/>
      <c r="GCO96" s="5"/>
      <c r="GCP96" s="5"/>
      <c r="GCQ96" s="5"/>
      <c r="GCR96" s="5"/>
      <c r="GCS96" s="5"/>
      <c r="GCT96" s="5"/>
      <c r="GCU96" s="5"/>
      <c r="GCV96" s="5"/>
      <c r="GCW96" s="5"/>
      <c r="GCX96" s="5"/>
      <c r="GCY96" s="5"/>
      <c r="GCZ96" s="5"/>
      <c r="GDA96" s="5"/>
      <c r="GDB96" s="5"/>
      <c r="GDC96" s="5"/>
      <c r="GDD96" s="5"/>
      <c r="GDE96" s="5"/>
      <c r="GDF96" s="5"/>
      <c r="GDG96" s="5"/>
      <c r="GDH96" s="5"/>
      <c r="GDI96" s="5"/>
      <c r="GDJ96" s="5"/>
      <c r="GDK96" s="5"/>
      <c r="GDL96" s="5"/>
      <c r="GDM96" s="5"/>
      <c r="GDN96" s="5"/>
      <c r="GDO96" s="5"/>
      <c r="GDP96" s="5"/>
      <c r="GDQ96" s="5"/>
      <c r="GDR96" s="5"/>
      <c r="GDS96" s="5"/>
      <c r="GDT96" s="5"/>
      <c r="GDU96" s="5"/>
      <c r="GDV96" s="5"/>
      <c r="GDW96" s="5"/>
      <c r="GDX96" s="5"/>
      <c r="GDY96" s="5"/>
      <c r="GDZ96" s="5"/>
      <c r="GEA96" s="5"/>
      <c r="GEB96" s="5"/>
      <c r="GEC96" s="5"/>
      <c r="GED96" s="5"/>
      <c r="GEE96" s="5"/>
      <c r="GEF96" s="5"/>
      <c r="GEG96" s="5"/>
      <c r="GEH96" s="5"/>
      <c r="GEI96" s="5"/>
      <c r="GEJ96" s="5"/>
      <c r="GEK96" s="5"/>
      <c r="GEL96" s="5"/>
      <c r="GEM96" s="5"/>
      <c r="GEN96" s="5"/>
      <c r="GEO96" s="5"/>
      <c r="GEP96" s="5"/>
      <c r="GEQ96" s="5"/>
      <c r="GER96" s="5"/>
      <c r="GES96" s="5"/>
      <c r="GET96" s="5"/>
      <c r="GEU96" s="5"/>
      <c r="GEV96" s="5"/>
      <c r="GEW96" s="5"/>
      <c r="GEX96" s="5"/>
      <c r="GEY96" s="5"/>
      <c r="GEZ96" s="5"/>
      <c r="GFA96" s="5"/>
      <c r="GFB96" s="5"/>
      <c r="GFC96" s="5"/>
      <c r="GFD96" s="5"/>
      <c r="GFE96" s="5"/>
      <c r="GFF96" s="5"/>
      <c r="GFG96" s="5"/>
      <c r="GFH96" s="5"/>
      <c r="GFI96" s="5"/>
      <c r="GFJ96" s="5"/>
      <c r="GFK96" s="5"/>
      <c r="GFL96" s="5"/>
      <c r="GFM96" s="5"/>
      <c r="GFN96" s="5"/>
      <c r="GFO96" s="5"/>
      <c r="GFP96" s="5"/>
      <c r="GFQ96" s="5"/>
      <c r="GFR96" s="5"/>
      <c r="GFS96" s="5"/>
      <c r="GFT96" s="5"/>
      <c r="GFU96" s="5"/>
      <c r="GFV96" s="5"/>
      <c r="GFW96" s="5"/>
      <c r="GFX96" s="5"/>
      <c r="GFY96" s="5"/>
      <c r="GFZ96" s="5"/>
      <c r="GGA96" s="5"/>
      <c r="GGB96" s="5"/>
      <c r="GGC96" s="5"/>
      <c r="GGD96" s="5"/>
      <c r="GGE96" s="5"/>
      <c r="GGF96" s="5"/>
      <c r="GGG96" s="5"/>
      <c r="GGH96" s="5"/>
      <c r="GGI96" s="5"/>
      <c r="GGJ96" s="5"/>
      <c r="GGK96" s="5"/>
      <c r="GGL96" s="5"/>
      <c r="GGM96" s="5"/>
      <c r="GGN96" s="5"/>
      <c r="GGO96" s="5"/>
      <c r="GGP96" s="5"/>
      <c r="GGQ96" s="5"/>
      <c r="GGR96" s="5"/>
      <c r="GGS96" s="5"/>
      <c r="GGT96" s="5"/>
      <c r="GGU96" s="5"/>
      <c r="GGV96" s="5"/>
      <c r="GGW96" s="5"/>
      <c r="GGX96" s="5"/>
      <c r="GGY96" s="5"/>
      <c r="GGZ96" s="5"/>
      <c r="GHA96" s="5"/>
      <c r="GHB96" s="5"/>
      <c r="GHC96" s="5"/>
      <c r="GHD96" s="5"/>
      <c r="GHE96" s="5"/>
      <c r="GHF96" s="5"/>
      <c r="GHG96" s="5"/>
      <c r="GHH96" s="5"/>
      <c r="GHI96" s="5"/>
      <c r="GHJ96" s="5"/>
      <c r="GHK96" s="5"/>
      <c r="GHL96" s="5"/>
      <c r="GHM96" s="5"/>
      <c r="GHN96" s="5"/>
      <c r="GHO96" s="5"/>
      <c r="GHP96" s="5"/>
      <c r="GHQ96" s="5"/>
      <c r="GHR96" s="5"/>
      <c r="GHS96" s="5"/>
      <c r="GHT96" s="5"/>
      <c r="GHU96" s="5"/>
      <c r="GHV96" s="5"/>
      <c r="GHW96" s="5"/>
      <c r="GHX96" s="5"/>
      <c r="GHY96" s="5"/>
      <c r="GHZ96" s="5"/>
      <c r="GIA96" s="5"/>
      <c r="GIB96" s="5"/>
      <c r="GIC96" s="5"/>
      <c r="GID96" s="5"/>
      <c r="GIE96" s="5"/>
      <c r="GIF96" s="5"/>
      <c r="GIG96" s="5"/>
      <c r="GIH96" s="5"/>
      <c r="GII96" s="5"/>
      <c r="GIJ96" s="5"/>
      <c r="GIK96" s="5"/>
      <c r="GIL96" s="5"/>
      <c r="GIM96" s="5"/>
      <c r="GIN96" s="5"/>
      <c r="GIO96" s="5"/>
      <c r="GIP96" s="5"/>
      <c r="GIQ96" s="5"/>
      <c r="GIR96" s="5"/>
      <c r="GIS96" s="5"/>
      <c r="GIT96" s="5"/>
      <c r="GIU96" s="5"/>
      <c r="GIV96" s="5"/>
      <c r="GIW96" s="5"/>
      <c r="GIX96" s="5"/>
      <c r="GIY96" s="5"/>
      <c r="GIZ96" s="5"/>
      <c r="GJA96" s="5"/>
      <c r="GJB96" s="5"/>
      <c r="GJC96" s="5"/>
      <c r="GJD96" s="5"/>
      <c r="GJE96" s="5"/>
      <c r="GJF96" s="5"/>
      <c r="GJG96" s="5"/>
      <c r="GJH96" s="5"/>
      <c r="GJI96" s="5"/>
      <c r="GJJ96" s="5"/>
      <c r="GJK96" s="5"/>
      <c r="GJL96" s="5"/>
      <c r="GJM96" s="5"/>
      <c r="GJN96" s="5"/>
      <c r="GJO96" s="5"/>
      <c r="GJP96" s="5"/>
      <c r="GJQ96" s="5"/>
      <c r="GJR96" s="5"/>
      <c r="GJS96" s="5"/>
      <c r="GJT96" s="5"/>
      <c r="GJU96" s="5"/>
      <c r="GJV96" s="5"/>
      <c r="GJW96" s="5"/>
      <c r="GJX96" s="5"/>
      <c r="GJY96" s="5"/>
      <c r="GJZ96" s="5"/>
      <c r="GKA96" s="5"/>
      <c r="GKB96" s="5"/>
      <c r="GKC96" s="5"/>
      <c r="GKD96" s="5"/>
      <c r="GKE96" s="5"/>
      <c r="GKF96" s="5"/>
      <c r="GKG96" s="5"/>
      <c r="GKH96" s="5"/>
      <c r="GKI96" s="5"/>
      <c r="GKJ96" s="5"/>
      <c r="GKK96" s="5"/>
      <c r="GKL96" s="5"/>
      <c r="GKM96" s="5"/>
      <c r="GKN96" s="5"/>
      <c r="GKO96" s="5"/>
      <c r="GKP96" s="5"/>
      <c r="GKQ96" s="5"/>
      <c r="GKR96" s="5"/>
      <c r="GKS96" s="5"/>
      <c r="GKT96" s="5"/>
      <c r="GKU96" s="5"/>
      <c r="GKV96" s="5"/>
      <c r="GKW96" s="5"/>
      <c r="GKX96" s="5"/>
      <c r="GKY96" s="5"/>
      <c r="GKZ96" s="5"/>
      <c r="GLA96" s="5"/>
      <c r="GLB96" s="5"/>
      <c r="GLC96" s="5"/>
      <c r="GLD96" s="5"/>
      <c r="GLE96" s="5"/>
      <c r="GLF96" s="5"/>
      <c r="GLG96" s="5"/>
      <c r="GLH96" s="5"/>
      <c r="GLI96" s="5"/>
      <c r="GLJ96" s="5"/>
      <c r="GLK96" s="5"/>
      <c r="GLL96" s="5"/>
      <c r="GLM96" s="5"/>
      <c r="GLN96" s="5"/>
      <c r="GLO96" s="5"/>
      <c r="GLP96" s="5"/>
      <c r="GLQ96" s="5"/>
      <c r="GLR96" s="5"/>
      <c r="GLS96" s="5"/>
      <c r="GLT96" s="5"/>
      <c r="GLU96" s="5"/>
      <c r="GLV96" s="5"/>
      <c r="GLW96" s="5"/>
      <c r="GLX96" s="5"/>
      <c r="GLY96" s="5"/>
      <c r="GLZ96" s="5"/>
      <c r="GMA96" s="5"/>
      <c r="GMB96" s="5"/>
      <c r="GMC96" s="5"/>
      <c r="GMD96" s="5"/>
      <c r="GME96" s="5"/>
      <c r="GMF96" s="5"/>
      <c r="GMG96" s="5"/>
      <c r="GMH96" s="5"/>
      <c r="GMI96" s="5"/>
      <c r="GMJ96" s="5"/>
      <c r="GMK96" s="5"/>
      <c r="GML96" s="5"/>
      <c r="GMM96" s="5"/>
      <c r="GMN96" s="5"/>
      <c r="GMO96" s="5"/>
      <c r="GMP96" s="5"/>
      <c r="GMQ96" s="5"/>
      <c r="GMR96" s="5"/>
      <c r="GMS96" s="5"/>
      <c r="GMT96" s="5"/>
      <c r="GMU96" s="5"/>
      <c r="GMV96" s="5"/>
      <c r="GMW96" s="5"/>
      <c r="GMX96" s="5"/>
      <c r="GMY96" s="5"/>
      <c r="GMZ96" s="5"/>
      <c r="GNA96" s="5"/>
      <c r="GNB96" s="5"/>
      <c r="GNC96" s="5"/>
      <c r="GND96" s="5"/>
      <c r="GNE96" s="5"/>
      <c r="GNF96" s="5"/>
      <c r="GNG96" s="5"/>
      <c r="GNH96" s="5"/>
      <c r="GNI96" s="5"/>
      <c r="GNJ96" s="5"/>
      <c r="GNK96" s="5"/>
      <c r="GNL96" s="5"/>
      <c r="GNM96" s="5"/>
      <c r="GNN96" s="5"/>
      <c r="GNO96" s="5"/>
      <c r="GNP96" s="5"/>
      <c r="GNQ96" s="5"/>
      <c r="GNR96" s="5"/>
      <c r="GNS96" s="5"/>
      <c r="GNT96" s="5"/>
      <c r="GNU96" s="5"/>
      <c r="GNV96" s="5"/>
      <c r="GNW96" s="5"/>
      <c r="GNX96" s="5"/>
      <c r="GNY96" s="5"/>
      <c r="GNZ96" s="5"/>
      <c r="GOA96" s="5"/>
      <c r="GOB96" s="5"/>
      <c r="GOC96" s="5"/>
      <c r="GOD96" s="5"/>
      <c r="GOE96" s="5"/>
      <c r="GOF96" s="5"/>
      <c r="GOG96" s="5"/>
      <c r="GOH96" s="5"/>
      <c r="GOI96" s="5"/>
      <c r="GOJ96" s="5"/>
      <c r="GOK96" s="5"/>
      <c r="GOL96" s="5"/>
      <c r="GOM96" s="5"/>
      <c r="GON96" s="5"/>
      <c r="GOO96" s="5"/>
      <c r="GOP96" s="5"/>
      <c r="GOQ96" s="5"/>
      <c r="GOR96" s="5"/>
      <c r="GOS96" s="5"/>
      <c r="GOT96" s="5"/>
      <c r="GOU96" s="5"/>
      <c r="GOV96" s="5"/>
      <c r="GOW96" s="5"/>
      <c r="GOX96" s="5"/>
      <c r="GOY96" s="5"/>
      <c r="GOZ96" s="5"/>
      <c r="GPA96" s="5"/>
      <c r="GPB96" s="5"/>
      <c r="GPC96" s="5"/>
      <c r="GPD96" s="5"/>
      <c r="GPE96" s="5"/>
      <c r="GPF96" s="5"/>
      <c r="GPG96" s="5"/>
      <c r="GPH96" s="5"/>
      <c r="GPI96" s="5"/>
      <c r="GPJ96" s="5"/>
      <c r="GPK96" s="5"/>
      <c r="GPL96" s="5"/>
      <c r="GPM96" s="5"/>
      <c r="GPN96" s="5"/>
      <c r="GPO96" s="5"/>
      <c r="GPP96" s="5"/>
      <c r="GPQ96" s="5"/>
      <c r="GPR96" s="5"/>
      <c r="GPS96" s="5"/>
      <c r="GPT96" s="5"/>
      <c r="GPU96" s="5"/>
      <c r="GPV96" s="5"/>
      <c r="GPW96" s="5"/>
      <c r="GPX96" s="5"/>
      <c r="GPY96" s="5"/>
      <c r="GPZ96" s="5"/>
      <c r="GQA96" s="5"/>
      <c r="GQB96" s="5"/>
      <c r="GQC96" s="5"/>
      <c r="GQD96" s="5"/>
      <c r="GQE96" s="5"/>
      <c r="GQF96" s="5"/>
      <c r="GQG96" s="5"/>
      <c r="GQH96" s="5"/>
      <c r="GQI96" s="5"/>
      <c r="GQJ96" s="5"/>
      <c r="GQK96" s="5"/>
      <c r="GQL96" s="5"/>
      <c r="GQM96" s="5"/>
      <c r="GQN96" s="5"/>
      <c r="GQO96" s="5"/>
      <c r="GQP96" s="5"/>
      <c r="GQQ96" s="5"/>
      <c r="GQR96" s="5"/>
      <c r="GQS96" s="5"/>
      <c r="GQT96" s="5"/>
      <c r="GQU96" s="5"/>
      <c r="GQV96" s="5"/>
      <c r="GQW96" s="5"/>
      <c r="GQX96" s="5"/>
      <c r="GQY96" s="5"/>
      <c r="GQZ96" s="5"/>
      <c r="GRA96" s="5"/>
      <c r="GRB96" s="5"/>
      <c r="GRC96" s="5"/>
      <c r="GRD96" s="5"/>
      <c r="GRE96" s="5"/>
      <c r="GRF96" s="5"/>
      <c r="GRG96" s="5"/>
      <c r="GRH96" s="5"/>
      <c r="GRI96" s="5"/>
      <c r="GRJ96" s="5"/>
      <c r="GRK96" s="5"/>
      <c r="GRL96" s="5"/>
      <c r="GRM96" s="5"/>
      <c r="GRN96" s="5"/>
      <c r="GRO96" s="5"/>
      <c r="GRP96" s="5"/>
      <c r="GRQ96" s="5"/>
      <c r="GRR96" s="5"/>
      <c r="GRS96" s="5"/>
      <c r="GRT96" s="5"/>
      <c r="GRU96" s="5"/>
      <c r="GRV96" s="5"/>
      <c r="GRW96" s="5"/>
      <c r="GRX96" s="5"/>
      <c r="GRY96" s="5"/>
      <c r="GRZ96" s="5"/>
      <c r="GSA96" s="5"/>
      <c r="GSB96" s="5"/>
      <c r="GSC96" s="5"/>
      <c r="GSD96" s="5"/>
      <c r="GSE96" s="5"/>
      <c r="GSF96" s="5"/>
      <c r="GSG96" s="5"/>
      <c r="GSH96" s="5"/>
      <c r="GSI96" s="5"/>
      <c r="GSJ96" s="5"/>
      <c r="GSK96" s="5"/>
      <c r="GSL96" s="5"/>
      <c r="GSM96" s="5"/>
      <c r="GSN96" s="5"/>
      <c r="GSO96" s="5"/>
      <c r="GSP96" s="5"/>
      <c r="GSQ96" s="5"/>
      <c r="GSR96" s="5"/>
      <c r="GSS96" s="5"/>
      <c r="GST96" s="5"/>
      <c r="GSU96" s="5"/>
      <c r="GSV96" s="5"/>
      <c r="GSW96" s="5"/>
      <c r="GSX96" s="5"/>
      <c r="GSY96" s="5"/>
      <c r="GSZ96" s="5"/>
      <c r="GTA96" s="5"/>
      <c r="GTB96" s="5"/>
      <c r="GTC96" s="5"/>
      <c r="GTD96" s="5"/>
      <c r="GTE96" s="5"/>
      <c r="GTF96" s="5"/>
      <c r="GTG96" s="5"/>
      <c r="GTH96" s="5"/>
      <c r="GTI96" s="5"/>
      <c r="GTJ96" s="5"/>
      <c r="GTK96" s="5"/>
      <c r="GTL96" s="5"/>
      <c r="GTM96" s="5"/>
      <c r="GTN96" s="5"/>
      <c r="GTO96" s="5"/>
      <c r="GTP96" s="5"/>
      <c r="GTQ96" s="5"/>
      <c r="GTR96" s="5"/>
      <c r="GTS96" s="5"/>
      <c r="GTT96" s="5"/>
      <c r="GTU96" s="5"/>
      <c r="GTV96" s="5"/>
      <c r="GTW96" s="5"/>
      <c r="GTX96" s="5"/>
      <c r="GTY96" s="5"/>
      <c r="GTZ96" s="5"/>
      <c r="GUA96" s="5"/>
      <c r="GUB96" s="5"/>
      <c r="GUC96" s="5"/>
      <c r="GUD96" s="5"/>
      <c r="GUE96" s="5"/>
      <c r="GUF96" s="5"/>
      <c r="GUG96" s="5"/>
      <c r="GUH96" s="5"/>
      <c r="GUI96" s="5"/>
      <c r="GUJ96" s="5"/>
      <c r="GUK96" s="5"/>
      <c r="GUL96" s="5"/>
      <c r="GUM96" s="5"/>
      <c r="GUN96" s="5"/>
      <c r="GUO96" s="5"/>
      <c r="GUP96" s="5"/>
      <c r="GUQ96" s="5"/>
      <c r="GUR96" s="5"/>
      <c r="GUS96" s="5"/>
      <c r="GUT96" s="5"/>
      <c r="GUU96" s="5"/>
      <c r="GUV96" s="5"/>
      <c r="GUW96" s="5"/>
      <c r="GUX96" s="5"/>
      <c r="GUY96" s="5"/>
      <c r="GUZ96" s="5"/>
      <c r="GVA96" s="5"/>
      <c r="GVB96" s="5"/>
      <c r="GVC96" s="5"/>
      <c r="GVD96" s="5"/>
      <c r="GVE96" s="5"/>
      <c r="GVF96" s="5"/>
      <c r="GVG96" s="5"/>
      <c r="GVH96" s="5"/>
      <c r="GVI96" s="5"/>
      <c r="GVJ96" s="5"/>
      <c r="GVK96" s="5"/>
      <c r="GVL96" s="5"/>
      <c r="GVM96" s="5"/>
      <c r="GVN96" s="5"/>
      <c r="GVO96" s="5"/>
      <c r="GVP96" s="5"/>
      <c r="GVQ96" s="5"/>
      <c r="GVR96" s="5"/>
      <c r="GVS96" s="5"/>
      <c r="GVT96" s="5"/>
      <c r="GVU96" s="5"/>
      <c r="GVV96" s="5"/>
      <c r="GVW96" s="5"/>
      <c r="GVX96" s="5"/>
      <c r="GVY96" s="5"/>
      <c r="GVZ96" s="5"/>
      <c r="GWA96" s="5"/>
      <c r="GWB96" s="5"/>
      <c r="GWC96" s="5"/>
      <c r="GWD96" s="5"/>
      <c r="GWE96" s="5"/>
      <c r="GWF96" s="5"/>
      <c r="GWG96" s="5"/>
      <c r="GWH96" s="5"/>
      <c r="GWI96" s="5"/>
      <c r="GWJ96" s="5"/>
      <c r="GWK96" s="5"/>
      <c r="GWL96" s="5"/>
      <c r="GWM96" s="5"/>
      <c r="GWN96" s="5"/>
      <c r="GWO96" s="5"/>
      <c r="GWP96" s="5"/>
      <c r="GWQ96" s="5"/>
      <c r="GWR96" s="5"/>
      <c r="GWS96" s="5"/>
      <c r="GWT96" s="5"/>
      <c r="GWU96" s="5"/>
      <c r="GWV96" s="5"/>
      <c r="GWW96" s="5"/>
      <c r="GWX96" s="5"/>
      <c r="GWY96" s="5"/>
      <c r="GWZ96" s="5"/>
      <c r="GXA96" s="5"/>
      <c r="GXB96" s="5"/>
      <c r="GXC96" s="5"/>
      <c r="GXD96" s="5"/>
      <c r="GXE96" s="5"/>
      <c r="GXF96" s="5"/>
      <c r="GXG96" s="5"/>
      <c r="GXH96" s="5"/>
      <c r="GXI96" s="5"/>
      <c r="GXJ96" s="5"/>
      <c r="GXK96" s="5"/>
      <c r="GXL96" s="5"/>
      <c r="GXM96" s="5"/>
      <c r="GXN96" s="5"/>
      <c r="GXO96" s="5"/>
      <c r="GXP96" s="5"/>
      <c r="GXQ96" s="5"/>
      <c r="GXR96" s="5"/>
      <c r="GXS96" s="5"/>
      <c r="GXT96" s="5"/>
      <c r="GXU96" s="5"/>
      <c r="GXV96" s="5"/>
      <c r="GXW96" s="5"/>
      <c r="GXX96" s="5"/>
      <c r="GXY96" s="5"/>
      <c r="GXZ96" s="5"/>
      <c r="GYA96" s="5"/>
      <c r="GYB96" s="5"/>
      <c r="GYC96" s="5"/>
      <c r="GYD96" s="5"/>
      <c r="GYE96" s="5"/>
      <c r="GYF96" s="5"/>
      <c r="GYG96" s="5"/>
      <c r="GYH96" s="5"/>
      <c r="GYI96" s="5"/>
      <c r="GYJ96" s="5"/>
      <c r="GYK96" s="5"/>
      <c r="GYL96" s="5"/>
      <c r="GYM96" s="5"/>
      <c r="GYN96" s="5"/>
      <c r="GYO96" s="5"/>
      <c r="GYP96" s="5"/>
      <c r="GYQ96" s="5"/>
      <c r="GYR96" s="5"/>
      <c r="GYS96" s="5"/>
      <c r="GYT96" s="5"/>
      <c r="GYU96" s="5"/>
      <c r="GYV96" s="5"/>
      <c r="GYW96" s="5"/>
      <c r="GYX96" s="5"/>
      <c r="GYY96" s="5"/>
      <c r="GYZ96" s="5"/>
      <c r="GZA96" s="5"/>
      <c r="GZB96" s="5"/>
      <c r="GZC96" s="5"/>
      <c r="GZD96" s="5"/>
      <c r="GZE96" s="5"/>
      <c r="GZF96" s="5"/>
      <c r="GZG96" s="5"/>
      <c r="GZH96" s="5"/>
      <c r="GZI96" s="5"/>
      <c r="GZJ96" s="5"/>
      <c r="GZK96" s="5"/>
      <c r="GZL96" s="5"/>
      <c r="GZM96" s="5"/>
      <c r="GZN96" s="5"/>
      <c r="GZO96" s="5"/>
      <c r="GZP96" s="5"/>
      <c r="GZQ96" s="5"/>
      <c r="GZR96" s="5"/>
      <c r="GZS96" s="5"/>
      <c r="GZT96" s="5"/>
      <c r="GZU96" s="5"/>
      <c r="GZV96" s="5"/>
      <c r="GZW96" s="5"/>
      <c r="GZX96" s="5"/>
      <c r="GZY96" s="5"/>
      <c r="GZZ96" s="5"/>
      <c r="HAA96" s="5"/>
      <c r="HAB96" s="5"/>
      <c r="HAC96" s="5"/>
      <c r="HAD96" s="5"/>
      <c r="HAE96" s="5"/>
      <c r="HAF96" s="5"/>
      <c r="HAG96" s="5"/>
      <c r="HAH96" s="5"/>
      <c r="HAI96" s="5"/>
      <c r="HAJ96" s="5"/>
      <c r="HAK96" s="5"/>
      <c r="HAL96" s="5"/>
      <c r="HAM96" s="5"/>
      <c r="HAN96" s="5"/>
      <c r="HAO96" s="5"/>
      <c r="HAP96" s="5"/>
      <c r="HAQ96" s="5"/>
      <c r="HAR96" s="5"/>
      <c r="HAS96" s="5"/>
      <c r="HAT96" s="5"/>
      <c r="HAU96" s="5"/>
      <c r="HAV96" s="5"/>
      <c r="HAW96" s="5"/>
      <c r="HAX96" s="5"/>
      <c r="HAY96" s="5"/>
      <c r="HAZ96" s="5"/>
      <c r="HBA96" s="5"/>
      <c r="HBB96" s="5"/>
      <c r="HBC96" s="5"/>
      <c r="HBD96" s="5"/>
      <c r="HBE96" s="5"/>
      <c r="HBF96" s="5"/>
      <c r="HBG96" s="5"/>
      <c r="HBH96" s="5"/>
      <c r="HBI96" s="5"/>
      <c r="HBJ96" s="5"/>
      <c r="HBK96" s="5"/>
      <c r="HBL96" s="5"/>
      <c r="HBM96" s="5"/>
      <c r="HBN96" s="5"/>
      <c r="HBO96" s="5"/>
      <c r="HBP96" s="5"/>
      <c r="HBQ96" s="5"/>
      <c r="HBR96" s="5"/>
      <c r="HBS96" s="5"/>
      <c r="HBT96" s="5"/>
      <c r="HBU96" s="5"/>
      <c r="HBV96" s="5"/>
      <c r="HBW96" s="5"/>
      <c r="HBX96" s="5"/>
      <c r="HBY96" s="5"/>
      <c r="HBZ96" s="5"/>
      <c r="HCA96" s="5"/>
      <c r="HCB96" s="5"/>
      <c r="HCC96" s="5"/>
      <c r="HCD96" s="5"/>
      <c r="HCE96" s="5"/>
      <c r="HCF96" s="5"/>
      <c r="HCG96" s="5"/>
      <c r="HCH96" s="5"/>
      <c r="HCI96" s="5"/>
      <c r="HCJ96" s="5"/>
      <c r="HCK96" s="5"/>
      <c r="HCL96" s="5"/>
      <c r="HCM96" s="5"/>
      <c r="HCN96" s="5"/>
      <c r="HCO96" s="5"/>
      <c r="HCP96" s="5"/>
      <c r="HCQ96" s="5"/>
      <c r="HCR96" s="5"/>
      <c r="HCS96" s="5"/>
      <c r="HCT96" s="5"/>
      <c r="HCU96" s="5"/>
      <c r="HCV96" s="5"/>
      <c r="HCW96" s="5"/>
      <c r="HCX96" s="5"/>
      <c r="HCY96" s="5"/>
      <c r="HCZ96" s="5"/>
      <c r="HDA96" s="5"/>
      <c r="HDB96" s="5"/>
      <c r="HDC96" s="5"/>
      <c r="HDD96" s="5"/>
      <c r="HDE96" s="5"/>
      <c r="HDF96" s="5"/>
      <c r="HDG96" s="5"/>
      <c r="HDH96" s="5"/>
      <c r="HDI96" s="5"/>
      <c r="HDJ96" s="5"/>
      <c r="HDK96" s="5"/>
      <c r="HDL96" s="5"/>
      <c r="HDM96" s="5"/>
      <c r="HDN96" s="5"/>
      <c r="HDO96" s="5"/>
      <c r="HDP96" s="5"/>
      <c r="HDQ96" s="5"/>
      <c r="HDR96" s="5"/>
      <c r="HDS96" s="5"/>
      <c r="HDT96" s="5"/>
      <c r="HDU96" s="5"/>
      <c r="HDV96" s="5"/>
      <c r="HDW96" s="5"/>
      <c r="HDX96" s="5"/>
      <c r="HDY96" s="5"/>
      <c r="HDZ96" s="5"/>
      <c r="HEA96" s="5"/>
      <c r="HEB96" s="5"/>
      <c r="HEC96" s="5"/>
      <c r="HED96" s="5"/>
      <c r="HEE96" s="5"/>
      <c r="HEF96" s="5"/>
      <c r="HEG96" s="5"/>
      <c r="HEH96" s="5"/>
      <c r="HEI96" s="5"/>
      <c r="HEJ96" s="5"/>
      <c r="HEK96" s="5"/>
      <c r="HEL96" s="5"/>
      <c r="HEM96" s="5"/>
      <c r="HEN96" s="5"/>
      <c r="HEO96" s="5"/>
      <c r="HEP96" s="5"/>
      <c r="HEQ96" s="5"/>
      <c r="HER96" s="5"/>
      <c r="HES96" s="5"/>
      <c r="HET96" s="5"/>
      <c r="HEU96" s="5"/>
      <c r="HEV96" s="5"/>
      <c r="HEW96" s="5"/>
      <c r="HEX96" s="5"/>
      <c r="HEY96" s="5"/>
      <c r="HEZ96" s="5"/>
      <c r="HFA96" s="5"/>
      <c r="HFB96" s="5"/>
      <c r="HFC96" s="5"/>
      <c r="HFD96" s="5"/>
      <c r="HFE96" s="5"/>
      <c r="HFF96" s="5"/>
      <c r="HFG96" s="5"/>
      <c r="HFH96" s="5"/>
      <c r="HFI96" s="5"/>
      <c r="HFJ96" s="5"/>
      <c r="HFK96" s="5"/>
      <c r="HFL96" s="5"/>
      <c r="HFM96" s="5"/>
      <c r="HFN96" s="5"/>
      <c r="HFO96" s="5"/>
      <c r="HFP96" s="5"/>
      <c r="HFQ96" s="5"/>
      <c r="HFR96" s="5"/>
      <c r="HFS96" s="5"/>
      <c r="HFT96" s="5"/>
      <c r="HFU96" s="5"/>
      <c r="HFV96" s="5"/>
      <c r="HFW96" s="5"/>
      <c r="HFX96" s="5"/>
      <c r="HFY96" s="5"/>
      <c r="HFZ96" s="5"/>
      <c r="HGA96" s="5"/>
      <c r="HGB96" s="5"/>
      <c r="HGC96" s="5"/>
      <c r="HGD96" s="5"/>
      <c r="HGE96" s="5"/>
      <c r="HGF96" s="5"/>
      <c r="HGG96" s="5"/>
      <c r="HGH96" s="5"/>
      <c r="HGI96" s="5"/>
      <c r="HGJ96" s="5"/>
      <c r="HGK96" s="5"/>
      <c r="HGL96" s="5"/>
      <c r="HGM96" s="5"/>
      <c r="HGN96" s="5"/>
      <c r="HGO96" s="5"/>
      <c r="HGP96" s="5"/>
      <c r="HGQ96" s="5"/>
      <c r="HGR96" s="5"/>
      <c r="HGS96" s="5"/>
      <c r="HGT96" s="5"/>
      <c r="HGU96" s="5"/>
      <c r="HGV96" s="5"/>
      <c r="HGW96" s="5"/>
      <c r="HGX96" s="5"/>
      <c r="HGY96" s="5"/>
      <c r="HGZ96" s="5"/>
      <c r="HHA96" s="5"/>
      <c r="HHB96" s="5"/>
      <c r="HHC96" s="5"/>
      <c r="HHD96" s="5"/>
      <c r="HHE96" s="5"/>
      <c r="HHF96" s="5"/>
      <c r="HHG96" s="5"/>
      <c r="HHH96" s="5"/>
      <c r="HHI96" s="5"/>
      <c r="HHJ96" s="5"/>
      <c r="HHK96" s="5"/>
      <c r="HHL96" s="5"/>
      <c r="HHM96" s="5"/>
      <c r="HHN96" s="5"/>
      <c r="HHO96" s="5"/>
      <c r="HHP96" s="5"/>
      <c r="HHQ96" s="5"/>
      <c r="HHR96" s="5"/>
      <c r="HHS96" s="5"/>
      <c r="HHT96" s="5"/>
      <c r="HHU96" s="5"/>
      <c r="HHV96" s="5"/>
      <c r="HHW96" s="5"/>
      <c r="HHX96" s="5"/>
      <c r="HHY96" s="5"/>
      <c r="HHZ96" s="5"/>
      <c r="HIA96" s="5"/>
      <c r="HIB96" s="5"/>
      <c r="HIC96" s="5"/>
      <c r="HID96" s="5"/>
      <c r="HIE96" s="5"/>
      <c r="HIF96" s="5"/>
      <c r="HIG96" s="5"/>
      <c r="HIH96" s="5"/>
      <c r="HII96" s="5"/>
      <c r="HIJ96" s="5"/>
      <c r="HIK96" s="5"/>
      <c r="HIL96" s="5"/>
      <c r="HIM96" s="5"/>
      <c r="HIN96" s="5"/>
      <c r="HIO96" s="5"/>
      <c r="HIP96" s="5"/>
      <c r="HIQ96" s="5"/>
      <c r="HIR96" s="5"/>
      <c r="HIS96" s="5"/>
      <c r="HIT96" s="5"/>
      <c r="HIU96" s="5"/>
      <c r="HIV96" s="5"/>
      <c r="HIW96" s="5"/>
      <c r="HIX96" s="5"/>
      <c r="HIY96" s="5"/>
      <c r="HIZ96" s="5"/>
      <c r="HJA96" s="5"/>
      <c r="HJB96" s="5"/>
      <c r="HJC96" s="5"/>
      <c r="HJD96" s="5"/>
      <c r="HJE96" s="5"/>
      <c r="HJF96" s="5"/>
      <c r="HJG96" s="5"/>
      <c r="HJH96" s="5"/>
      <c r="HJI96" s="5"/>
      <c r="HJJ96" s="5"/>
      <c r="HJK96" s="5"/>
      <c r="HJL96" s="5"/>
      <c r="HJM96" s="5"/>
      <c r="HJN96" s="5"/>
      <c r="HJO96" s="5"/>
      <c r="HJP96" s="5"/>
      <c r="HJQ96" s="5"/>
      <c r="HJR96" s="5"/>
      <c r="HJS96" s="5"/>
      <c r="HJT96" s="5"/>
      <c r="HJU96" s="5"/>
      <c r="HJV96" s="5"/>
      <c r="HJW96" s="5"/>
      <c r="HJX96" s="5"/>
      <c r="HJY96" s="5"/>
      <c r="HJZ96" s="5"/>
      <c r="HKA96" s="5"/>
      <c r="HKB96" s="5"/>
      <c r="HKC96" s="5"/>
      <c r="HKD96" s="5"/>
      <c r="HKE96" s="5"/>
      <c r="HKF96" s="5"/>
      <c r="HKG96" s="5"/>
      <c r="HKH96" s="5"/>
      <c r="HKI96" s="5"/>
      <c r="HKJ96" s="5"/>
      <c r="HKK96" s="5"/>
      <c r="HKL96" s="5"/>
      <c r="HKM96" s="5"/>
      <c r="HKN96" s="5"/>
      <c r="HKO96" s="5"/>
      <c r="HKP96" s="5"/>
      <c r="HKQ96" s="5"/>
      <c r="HKR96" s="5"/>
      <c r="HKS96" s="5"/>
      <c r="HKT96" s="5"/>
      <c r="HKU96" s="5"/>
      <c r="HKV96" s="5"/>
      <c r="HKW96" s="5"/>
      <c r="HKX96" s="5"/>
      <c r="HKY96" s="5"/>
      <c r="HKZ96" s="5"/>
      <c r="HLA96" s="5"/>
      <c r="HLB96" s="5"/>
      <c r="HLC96" s="5"/>
      <c r="HLD96" s="5"/>
      <c r="HLE96" s="5"/>
      <c r="HLF96" s="5"/>
      <c r="HLG96" s="5"/>
      <c r="HLH96" s="5"/>
      <c r="HLI96" s="5"/>
      <c r="HLJ96" s="5"/>
      <c r="HLK96" s="5"/>
      <c r="HLL96" s="5"/>
      <c r="HLM96" s="5"/>
      <c r="HLN96" s="5"/>
      <c r="HLO96" s="5"/>
      <c r="HLP96" s="5"/>
      <c r="HLQ96" s="5"/>
      <c r="HLR96" s="5"/>
      <c r="HLS96" s="5"/>
      <c r="HLT96" s="5"/>
      <c r="HLU96" s="5"/>
      <c r="HLV96" s="5"/>
      <c r="HLW96" s="5"/>
      <c r="HLX96" s="5"/>
      <c r="HLY96" s="5"/>
      <c r="HLZ96" s="5"/>
      <c r="HMA96" s="5"/>
      <c r="HMB96" s="5"/>
      <c r="HMC96" s="5"/>
      <c r="HMD96" s="5"/>
      <c r="HME96" s="5"/>
      <c r="HMF96" s="5"/>
      <c r="HMG96" s="5"/>
      <c r="HMH96" s="5"/>
      <c r="HMI96" s="5"/>
      <c r="HMJ96" s="5"/>
      <c r="HMK96" s="5"/>
      <c r="HML96" s="5"/>
      <c r="HMM96" s="5"/>
      <c r="HMN96" s="5"/>
      <c r="HMO96" s="5"/>
      <c r="HMP96" s="5"/>
      <c r="HMQ96" s="5"/>
      <c r="HMR96" s="5"/>
      <c r="HMS96" s="5"/>
      <c r="HMT96" s="5"/>
      <c r="HMU96" s="5"/>
      <c r="HMV96" s="5"/>
      <c r="HMW96" s="5"/>
      <c r="HMX96" s="5"/>
      <c r="HMY96" s="5"/>
      <c r="HMZ96" s="5"/>
      <c r="HNA96" s="5"/>
      <c r="HNB96" s="5"/>
      <c r="HNC96" s="5"/>
      <c r="HND96" s="5"/>
      <c r="HNE96" s="5"/>
      <c r="HNF96" s="5"/>
      <c r="HNG96" s="5"/>
      <c r="HNH96" s="5"/>
      <c r="HNI96" s="5"/>
      <c r="HNJ96" s="5"/>
      <c r="HNK96" s="5"/>
      <c r="HNL96" s="5"/>
      <c r="HNM96" s="5"/>
      <c r="HNN96" s="5"/>
      <c r="HNO96" s="5"/>
      <c r="HNP96" s="5"/>
      <c r="HNQ96" s="5"/>
      <c r="HNR96" s="5"/>
      <c r="HNS96" s="5"/>
      <c r="HNT96" s="5"/>
      <c r="HNU96" s="5"/>
      <c r="HNV96" s="5"/>
      <c r="HNW96" s="5"/>
      <c r="HNX96" s="5"/>
      <c r="HNY96" s="5"/>
      <c r="HNZ96" s="5"/>
      <c r="HOA96" s="5"/>
      <c r="HOB96" s="5"/>
      <c r="HOC96" s="5"/>
      <c r="HOD96" s="5"/>
      <c r="HOE96" s="5"/>
      <c r="HOF96" s="5"/>
      <c r="HOG96" s="5"/>
      <c r="HOH96" s="5"/>
      <c r="HOI96" s="5"/>
      <c r="HOJ96" s="5"/>
      <c r="HOK96" s="5"/>
      <c r="HOL96" s="5"/>
      <c r="HOM96" s="5"/>
      <c r="HON96" s="5"/>
      <c r="HOO96" s="5"/>
      <c r="HOP96" s="5"/>
      <c r="HOQ96" s="5"/>
      <c r="HOR96" s="5"/>
      <c r="HOS96" s="5"/>
      <c r="HOT96" s="5"/>
      <c r="HOU96" s="5"/>
      <c r="HOV96" s="5"/>
      <c r="HOW96" s="5"/>
      <c r="HOX96" s="5"/>
      <c r="HOY96" s="5"/>
      <c r="HOZ96" s="5"/>
      <c r="HPA96" s="5"/>
      <c r="HPB96" s="5"/>
      <c r="HPC96" s="5"/>
      <c r="HPD96" s="5"/>
      <c r="HPE96" s="5"/>
      <c r="HPF96" s="5"/>
      <c r="HPG96" s="5"/>
      <c r="HPH96" s="5"/>
      <c r="HPI96" s="5"/>
      <c r="HPJ96" s="5"/>
      <c r="HPK96" s="5"/>
      <c r="HPL96" s="5"/>
      <c r="HPM96" s="5"/>
      <c r="HPN96" s="5"/>
      <c r="HPO96" s="5"/>
      <c r="HPP96" s="5"/>
      <c r="HPQ96" s="5"/>
      <c r="HPR96" s="5"/>
      <c r="HPS96" s="5"/>
      <c r="HPT96" s="5"/>
      <c r="HPU96" s="5"/>
      <c r="HPV96" s="5"/>
      <c r="HPW96" s="5"/>
      <c r="HPX96" s="5"/>
      <c r="HPY96" s="5"/>
      <c r="HPZ96" s="5"/>
      <c r="HQA96" s="5"/>
      <c r="HQB96" s="5"/>
      <c r="HQC96" s="5"/>
      <c r="HQD96" s="5"/>
      <c r="HQE96" s="5"/>
      <c r="HQF96" s="5"/>
      <c r="HQG96" s="5"/>
      <c r="HQH96" s="5"/>
      <c r="HQI96" s="5"/>
      <c r="HQJ96" s="5"/>
      <c r="HQK96" s="5"/>
      <c r="HQL96" s="5"/>
      <c r="HQM96" s="5"/>
      <c r="HQN96" s="5"/>
      <c r="HQO96" s="5"/>
      <c r="HQP96" s="5"/>
      <c r="HQQ96" s="5"/>
      <c r="HQR96" s="5"/>
      <c r="HQS96" s="5"/>
      <c r="HQT96" s="5"/>
      <c r="HQU96" s="5"/>
      <c r="HQV96" s="5"/>
      <c r="HQW96" s="5"/>
      <c r="HQX96" s="5"/>
      <c r="HQY96" s="5"/>
      <c r="HQZ96" s="5"/>
      <c r="HRA96" s="5"/>
      <c r="HRB96" s="5"/>
      <c r="HRC96" s="5"/>
      <c r="HRD96" s="5"/>
      <c r="HRE96" s="5"/>
      <c r="HRF96" s="5"/>
      <c r="HRG96" s="5"/>
      <c r="HRH96" s="5"/>
      <c r="HRI96" s="5"/>
      <c r="HRJ96" s="5"/>
      <c r="HRK96" s="5"/>
      <c r="HRL96" s="5"/>
      <c r="HRM96" s="5"/>
      <c r="HRN96" s="5"/>
      <c r="HRO96" s="5"/>
      <c r="HRP96" s="5"/>
      <c r="HRQ96" s="5"/>
      <c r="HRR96" s="5"/>
      <c r="HRS96" s="5"/>
      <c r="HRT96" s="5"/>
      <c r="HRU96" s="5"/>
      <c r="HRV96" s="5"/>
      <c r="HRW96" s="5"/>
      <c r="HRX96" s="5"/>
      <c r="HRY96" s="5"/>
      <c r="HRZ96" s="5"/>
      <c r="HSA96" s="5"/>
      <c r="HSB96" s="5"/>
      <c r="HSC96" s="5"/>
      <c r="HSD96" s="5"/>
      <c r="HSE96" s="5"/>
      <c r="HSF96" s="5"/>
      <c r="HSG96" s="5"/>
      <c r="HSH96" s="5"/>
      <c r="HSI96" s="5"/>
      <c r="HSJ96" s="5"/>
      <c r="HSK96" s="5"/>
      <c r="HSL96" s="5"/>
      <c r="HSM96" s="5"/>
      <c r="HSN96" s="5"/>
      <c r="HSO96" s="5"/>
      <c r="HSP96" s="5"/>
      <c r="HSQ96" s="5"/>
      <c r="HSR96" s="5"/>
      <c r="HSS96" s="5"/>
      <c r="HST96" s="5"/>
      <c r="HSU96" s="5"/>
      <c r="HSV96" s="5"/>
      <c r="HSW96" s="5"/>
      <c r="HSX96" s="5"/>
      <c r="HSY96" s="5"/>
      <c r="HSZ96" s="5"/>
      <c r="HTA96" s="5"/>
      <c r="HTB96" s="5"/>
      <c r="HTC96" s="5"/>
      <c r="HTD96" s="5"/>
      <c r="HTE96" s="5"/>
      <c r="HTF96" s="5"/>
      <c r="HTG96" s="5"/>
      <c r="HTH96" s="5"/>
      <c r="HTI96" s="5"/>
      <c r="HTJ96" s="5"/>
      <c r="HTK96" s="5"/>
      <c r="HTL96" s="5"/>
      <c r="HTM96" s="5"/>
      <c r="HTN96" s="5"/>
      <c r="HTO96" s="5"/>
      <c r="HTP96" s="5"/>
      <c r="HTQ96" s="5"/>
      <c r="HTR96" s="5"/>
      <c r="HTS96" s="5"/>
      <c r="HTT96" s="5"/>
      <c r="HTU96" s="5"/>
      <c r="HTV96" s="5"/>
      <c r="HTW96" s="5"/>
      <c r="HTX96" s="5"/>
      <c r="HTY96" s="5"/>
      <c r="HTZ96" s="5"/>
      <c r="HUA96" s="5"/>
      <c r="HUB96" s="5"/>
      <c r="HUC96" s="5"/>
      <c r="HUD96" s="5"/>
      <c r="HUE96" s="5"/>
      <c r="HUF96" s="5"/>
      <c r="HUG96" s="5"/>
      <c r="HUH96" s="5"/>
      <c r="HUI96" s="5"/>
      <c r="HUJ96" s="5"/>
      <c r="HUK96" s="5"/>
      <c r="HUL96" s="5"/>
      <c r="HUM96" s="5"/>
      <c r="HUN96" s="5"/>
      <c r="HUO96" s="5"/>
      <c r="HUP96" s="5"/>
      <c r="HUQ96" s="5"/>
      <c r="HUR96" s="5"/>
      <c r="HUS96" s="5"/>
      <c r="HUT96" s="5"/>
      <c r="HUU96" s="5"/>
      <c r="HUV96" s="5"/>
      <c r="HUW96" s="5"/>
      <c r="HUX96" s="5"/>
      <c r="HUY96" s="5"/>
      <c r="HUZ96" s="5"/>
      <c r="HVA96" s="5"/>
      <c r="HVB96" s="5"/>
      <c r="HVC96" s="5"/>
      <c r="HVD96" s="5"/>
      <c r="HVE96" s="5"/>
      <c r="HVF96" s="5"/>
      <c r="HVG96" s="5"/>
      <c r="HVH96" s="5"/>
      <c r="HVI96" s="5"/>
      <c r="HVJ96" s="5"/>
      <c r="HVK96" s="5"/>
      <c r="HVL96" s="5"/>
      <c r="HVM96" s="5"/>
      <c r="HVN96" s="5"/>
      <c r="HVO96" s="5"/>
      <c r="HVP96" s="5"/>
      <c r="HVQ96" s="5"/>
      <c r="HVR96" s="5"/>
      <c r="HVS96" s="5"/>
      <c r="HVT96" s="5"/>
      <c r="HVU96" s="5"/>
      <c r="HVV96" s="5"/>
      <c r="HVW96" s="5"/>
      <c r="HVX96" s="5"/>
      <c r="HVY96" s="5"/>
      <c r="HVZ96" s="5"/>
      <c r="HWA96" s="5"/>
      <c r="HWB96" s="5"/>
      <c r="HWC96" s="5"/>
      <c r="HWD96" s="5"/>
      <c r="HWE96" s="5"/>
      <c r="HWF96" s="5"/>
      <c r="HWG96" s="5"/>
      <c r="HWH96" s="5"/>
      <c r="HWI96" s="5"/>
      <c r="HWJ96" s="5"/>
      <c r="HWK96" s="5"/>
      <c r="HWL96" s="5"/>
      <c r="HWM96" s="5"/>
      <c r="HWN96" s="5"/>
      <c r="HWO96" s="5"/>
      <c r="HWP96" s="5"/>
      <c r="HWQ96" s="5"/>
      <c r="HWR96" s="5"/>
      <c r="HWS96" s="5"/>
      <c r="HWT96" s="5"/>
      <c r="HWU96" s="5"/>
      <c r="HWV96" s="5"/>
      <c r="HWW96" s="5"/>
      <c r="HWX96" s="5"/>
      <c r="HWY96" s="5"/>
      <c r="HWZ96" s="5"/>
      <c r="HXA96" s="5"/>
      <c r="HXB96" s="5"/>
      <c r="HXC96" s="5"/>
      <c r="HXD96" s="5"/>
      <c r="HXE96" s="5"/>
      <c r="HXF96" s="5"/>
      <c r="HXG96" s="5"/>
      <c r="HXH96" s="5"/>
      <c r="HXI96" s="5"/>
      <c r="HXJ96" s="5"/>
      <c r="HXK96" s="5"/>
      <c r="HXL96" s="5"/>
      <c r="HXM96" s="5"/>
      <c r="HXN96" s="5"/>
      <c r="HXO96" s="5"/>
      <c r="HXP96" s="5"/>
      <c r="HXQ96" s="5"/>
      <c r="HXR96" s="5"/>
      <c r="HXS96" s="5"/>
      <c r="HXT96" s="5"/>
      <c r="HXU96" s="5"/>
      <c r="HXV96" s="5"/>
      <c r="HXW96" s="5"/>
      <c r="HXX96" s="5"/>
      <c r="HXY96" s="5"/>
      <c r="HXZ96" s="5"/>
      <c r="HYA96" s="5"/>
      <c r="HYB96" s="5"/>
      <c r="HYC96" s="5"/>
      <c r="HYD96" s="5"/>
      <c r="HYE96" s="5"/>
      <c r="HYF96" s="5"/>
      <c r="HYG96" s="5"/>
      <c r="HYH96" s="5"/>
      <c r="HYI96" s="5"/>
      <c r="HYJ96" s="5"/>
      <c r="HYK96" s="5"/>
      <c r="HYL96" s="5"/>
      <c r="HYM96" s="5"/>
      <c r="HYN96" s="5"/>
      <c r="HYO96" s="5"/>
      <c r="HYP96" s="5"/>
      <c r="HYQ96" s="5"/>
      <c r="HYR96" s="5"/>
      <c r="HYS96" s="5"/>
      <c r="HYT96" s="5"/>
      <c r="HYU96" s="5"/>
      <c r="HYV96" s="5"/>
      <c r="HYW96" s="5"/>
      <c r="HYX96" s="5"/>
      <c r="HYY96" s="5"/>
      <c r="HYZ96" s="5"/>
      <c r="HZA96" s="5"/>
      <c r="HZB96" s="5"/>
      <c r="HZC96" s="5"/>
      <c r="HZD96" s="5"/>
      <c r="HZE96" s="5"/>
      <c r="HZF96" s="5"/>
      <c r="HZG96" s="5"/>
      <c r="HZH96" s="5"/>
      <c r="HZI96" s="5"/>
      <c r="HZJ96" s="5"/>
      <c r="HZK96" s="5"/>
      <c r="HZL96" s="5"/>
      <c r="HZM96" s="5"/>
      <c r="HZN96" s="5"/>
      <c r="HZO96" s="5"/>
      <c r="HZP96" s="5"/>
      <c r="HZQ96" s="5"/>
      <c r="HZR96" s="5"/>
      <c r="HZS96" s="5"/>
      <c r="HZT96" s="5"/>
      <c r="HZU96" s="5"/>
      <c r="HZV96" s="5"/>
      <c r="HZW96" s="5"/>
      <c r="HZX96" s="5"/>
      <c r="HZY96" s="5"/>
      <c r="HZZ96" s="5"/>
      <c r="IAA96" s="5"/>
      <c r="IAB96" s="5"/>
      <c r="IAC96" s="5"/>
      <c r="IAD96" s="5"/>
      <c r="IAE96" s="5"/>
      <c r="IAF96" s="5"/>
      <c r="IAG96" s="5"/>
      <c r="IAH96" s="5"/>
      <c r="IAI96" s="5"/>
      <c r="IAJ96" s="5"/>
      <c r="IAK96" s="5"/>
      <c r="IAL96" s="5"/>
      <c r="IAM96" s="5"/>
      <c r="IAN96" s="5"/>
      <c r="IAO96" s="5"/>
      <c r="IAP96" s="5"/>
      <c r="IAQ96" s="5"/>
      <c r="IAR96" s="5"/>
      <c r="IAS96" s="5"/>
      <c r="IAT96" s="5"/>
      <c r="IAU96" s="5"/>
      <c r="IAV96" s="5"/>
      <c r="IAW96" s="5"/>
      <c r="IAX96" s="5"/>
      <c r="IAY96" s="5"/>
      <c r="IAZ96" s="5"/>
      <c r="IBA96" s="5"/>
      <c r="IBB96" s="5"/>
      <c r="IBC96" s="5"/>
      <c r="IBD96" s="5"/>
      <c r="IBE96" s="5"/>
      <c r="IBF96" s="5"/>
      <c r="IBG96" s="5"/>
      <c r="IBH96" s="5"/>
      <c r="IBI96" s="5"/>
      <c r="IBJ96" s="5"/>
      <c r="IBK96" s="5"/>
      <c r="IBL96" s="5"/>
      <c r="IBM96" s="5"/>
      <c r="IBN96" s="5"/>
      <c r="IBO96" s="5"/>
      <c r="IBP96" s="5"/>
      <c r="IBQ96" s="5"/>
      <c r="IBR96" s="5"/>
      <c r="IBS96" s="5"/>
      <c r="IBT96" s="5"/>
      <c r="IBU96" s="5"/>
      <c r="IBV96" s="5"/>
      <c r="IBW96" s="5"/>
      <c r="IBX96" s="5"/>
      <c r="IBY96" s="5"/>
      <c r="IBZ96" s="5"/>
      <c r="ICA96" s="5"/>
      <c r="ICB96" s="5"/>
      <c r="ICC96" s="5"/>
      <c r="ICD96" s="5"/>
      <c r="ICE96" s="5"/>
      <c r="ICF96" s="5"/>
      <c r="ICG96" s="5"/>
      <c r="ICH96" s="5"/>
      <c r="ICI96" s="5"/>
      <c r="ICJ96" s="5"/>
      <c r="ICK96" s="5"/>
      <c r="ICL96" s="5"/>
      <c r="ICM96" s="5"/>
      <c r="ICN96" s="5"/>
      <c r="ICO96" s="5"/>
      <c r="ICP96" s="5"/>
      <c r="ICQ96" s="5"/>
      <c r="ICR96" s="5"/>
      <c r="ICS96" s="5"/>
      <c r="ICT96" s="5"/>
      <c r="ICU96" s="5"/>
      <c r="ICV96" s="5"/>
      <c r="ICW96" s="5"/>
      <c r="ICX96" s="5"/>
      <c r="ICY96" s="5"/>
      <c r="ICZ96" s="5"/>
      <c r="IDA96" s="5"/>
      <c r="IDB96" s="5"/>
      <c r="IDC96" s="5"/>
      <c r="IDD96" s="5"/>
      <c r="IDE96" s="5"/>
      <c r="IDF96" s="5"/>
      <c r="IDG96" s="5"/>
      <c r="IDH96" s="5"/>
      <c r="IDI96" s="5"/>
      <c r="IDJ96" s="5"/>
      <c r="IDK96" s="5"/>
      <c r="IDL96" s="5"/>
      <c r="IDM96" s="5"/>
      <c r="IDN96" s="5"/>
      <c r="IDO96" s="5"/>
      <c r="IDP96" s="5"/>
      <c r="IDQ96" s="5"/>
      <c r="IDR96" s="5"/>
      <c r="IDS96" s="5"/>
      <c r="IDT96" s="5"/>
      <c r="IDU96" s="5"/>
      <c r="IDV96" s="5"/>
      <c r="IDW96" s="5"/>
      <c r="IDX96" s="5"/>
      <c r="IDY96" s="5"/>
      <c r="IDZ96" s="5"/>
      <c r="IEA96" s="5"/>
      <c r="IEB96" s="5"/>
      <c r="IEC96" s="5"/>
      <c r="IED96" s="5"/>
      <c r="IEE96" s="5"/>
      <c r="IEF96" s="5"/>
      <c r="IEG96" s="5"/>
      <c r="IEH96" s="5"/>
      <c r="IEI96" s="5"/>
      <c r="IEJ96" s="5"/>
      <c r="IEK96" s="5"/>
      <c r="IEL96" s="5"/>
      <c r="IEM96" s="5"/>
      <c r="IEN96" s="5"/>
      <c r="IEO96" s="5"/>
      <c r="IEP96" s="5"/>
      <c r="IEQ96" s="5"/>
      <c r="IER96" s="5"/>
      <c r="IES96" s="5"/>
      <c r="IET96" s="5"/>
      <c r="IEU96" s="5"/>
      <c r="IEV96" s="5"/>
      <c r="IEW96" s="5"/>
      <c r="IEX96" s="5"/>
      <c r="IEY96" s="5"/>
      <c r="IEZ96" s="5"/>
      <c r="IFA96" s="5"/>
      <c r="IFB96" s="5"/>
      <c r="IFC96" s="5"/>
      <c r="IFD96" s="5"/>
      <c r="IFE96" s="5"/>
      <c r="IFF96" s="5"/>
      <c r="IFG96" s="5"/>
      <c r="IFH96" s="5"/>
      <c r="IFI96" s="5"/>
      <c r="IFJ96" s="5"/>
      <c r="IFK96" s="5"/>
      <c r="IFL96" s="5"/>
      <c r="IFM96" s="5"/>
      <c r="IFN96" s="5"/>
      <c r="IFO96" s="5"/>
      <c r="IFP96" s="5"/>
      <c r="IFQ96" s="5"/>
      <c r="IFR96" s="5"/>
      <c r="IFS96" s="5"/>
      <c r="IFT96" s="5"/>
      <c r="IFU96" s="5"/>
      <c r="IFV96" s="5"/>
      <c r="IFW96" s="5"/>
      <c r="IFX96" s="5"/>
      <c r="IFY96" s="5"/>
      <c r="IFZ96" s="5"/>
      <c r="IGA96" s="5"/>
      <c r="IGB96" s="5"/>
      <c r="IGC96" s="5"/>
      <c r="IGD96" s="5"/>
      <c r="IGE96" s="5"/>
      <c r="IGF96" s="5"/>
      <c r="IGG96" s="5"/>
      <c r="IGH96" s="5"/>
      <c r="IGI96" s="5"/>
      <c r="IGJ96" s="5"/>
      <c r="IGK96" s="5"/>
      <c r="IGL96" s="5"/>
      <c r="IGM96" s="5"/>
      <c r="IGN96" s="5"/>
      <c r="IGO96" s="5"/>
      <c r="IGP96" s="5"/>
      <c r="IGQ96" s="5"/>
      <c r="IGR96" s="5"/>
      <c r="IGS96" s="5"/>
      <c r="IGT96" s="5"/>
      <c r="IGU96" s="5"/>
      <c r="IGV96" s="5"/>
      <c r="IGW96" s="5"/>
      <c r="IGX96" s="5"/>
      <c r="IGY96" s="5"/>
      <c r="IGZ96" s="5"/>
      <c r="IHA96" s="5"/>
      <c r="IHB96" s="5"/>
      <c r="IHC96" s="5"/>
      <c r="IHD96" s="5"/>
      <c r="IHE96" s="5"/>
      <c r="IHF96" s="5"/>
      <c r="IHG96" s="5"/>
      <c r="IHH96" s="5"/>
      <c r="IHI96" s="5"/>
      <c r="IHJ96" s="5"/>
      <c r="IHK96" s="5"/>
      <c r="IHL96" s="5"/>
      <c r="IHM96" s="5"/>
      <c r="IHN96" s="5"/>
      <c r="IHO96" s="5"/>
      <c r="IHP96" s="5"/>
      <c r="IHQ96" s="5"/>
      <c r="IHR96" s="5"/>
      <c r="IHS96" s="5"/>
      <c r="IHT96" s="5"/>
      <c r="IHU96" s="5"/>
      <c r="IHV96" s="5"/>
      <c r="IHW96" s="5"/>
      <c r="IHX96" s="5"/>
      <c r="IHY96" s="5"/>
      <c r="IHZ96" s="5"/>
      <c r="IIA96" s="5"/>
      <c r="IIB96" s="5"/>
      <c r="IIC96" s="5"/>
      <c r="IID96" s="5"/>
      <c r="IIE96" s="5"/>
      <c r="IIF96" s="5"/>
      <c r="IIG96" s="5"/>
      <c r="IIH96" s="5"/>
      <c r="III96" s="5"/>
      <c r="IIJ96" s="5"/>
      <c r="IIK96" s="5"/>
      <c r="IIL96" s="5"/>
      <c r="IIM96" s="5"/>
      <c r="IIN96" s="5"/>
      <c r="IIO96" s="5"/>
      <c r="IIP96" s="5"/>
      <c r="IIQ96" s="5"/>
      <c r="IIR96" s="5"/>
      <c r="IIS96" s="5"/>
      <c r="IIT96" s="5"/>
      <c r="IIU96" s="5"/>
      <c r="IIV96" s="5"/>
      <c r="IIW96" s="5"/>
      <c r="IIX96" s="5"/>
      <c r="IIY96" s="5"/>
      <c r="IIZ96" s="5"/>
      <c r="IJA96" s="5"/>
      <c r="IJB96" s="5"/>
      <c r="IJC96" s="5"/>
      <c r="IJD96" s="5"/>
      <c r="IJE96" s="5"/>
      <c r="IJF96" s="5"/>
      <c r="IJG96" s="5"/>
      <c r="IJH96" s="5"/>
      <c r="IJI96" s="5"/>
      <c r="IJJ96" s="5"/>
      <c r="IJK96" s="5"/>
      <c r="IJL96" s="5"/>
      <c r="IJM96" s="5"/>
      <c r="IJN96" s="5"/>
      <c r="IJO96" s="5"/>
      <c r="IJP96" s="5"/>
      <c r="IJQ96" s="5"/>
      <c r="IJR96" s="5"/>
      <c r="IJS96" s="5"/>
      <c r="IJT96" s="5"/>
      <c r="IJU96" s="5"/>
      <c r="IJV96" s="5"/>
      <c r="IJW96" s="5"/>
      <c r="IJX96" s="5"/>
      <c r="IJY96" s="5"/>
      <c r="IJZ96" s="5"/>
      <c r="IKA96" s="5"/>
      <c r="IKB96" s="5"/>
      <c r="IKC96" s="5"/>
      <c r="IKD96" s="5"/>
      <c r="IKE96" s="5"/>
      <c r="IKF96" s="5"/>
      <c r="IKG96" s="5"/>
      <c r="IKH96" s="5"/>
      <c r="IKI96" s="5"/>
      <c r="IKJ96" s="5"/>
      <c r="IKK96" s="5"/>
      <c r="IKL96" s="5"/>
      <c r="IKM96" s="5"/>
      <c r="IKN96" s="5"/>
      <c r="IKO96" s="5"/>
      <c r="IKP96" s="5"/>
      <c r="IKQ96" s="5"/>
      <c r="IKR96" s="5"/>
      <c r="IKS96" s="5"/>
      <c r="IKT96" s="5"/>
      <c r="IKU96" s="5"/>
      <c r="IKV96" s="5"/>
      <c r="IKW96" s="5"/>
      <c r="IKX96" s="5"/>
      <c r="IKY96" s="5"/>
      <c r="IKZ96" s="5"/>
      <c r="ILA96" s="5"/>
      <c r="ILB96" s="5"/>
      <c r="ILC96" s="5"/>
      <c r="ILD96" s="5"/>
      <c r="ILE96" s="5"/>
      <c r="ILF96" s="5"/>
      <c r="ILG96" s="5"/>
      <c r="ILH96" s="5"/>
      <c r="ILI96" s="5"/>
      <c r="ILJ96" s="5"/>
      <c r="ILK96" s="5"/>
      <c r="ILL96" s="5"/>
      <c r="ILM96" s="5"/>
      <c r="ILN96" s="5"/>
      <c r="ILO96" s="5"/>
      <c r="ILP96" s="5"/>
      <c r="ILQ96" s="5"/>
      <c r="ILR96" s="5"/>
      <c r="ILS96" s="5"/>
      <c r="ILT96" s="5"/>
      <c r="ILU96" s="5"/>
      <c r="ILV96" s="5"/>
      <c r="ILW96" s="5"/>
      <c r="ILX96" s="5"/>
      <c r="ILY96" s="5"/>
      <c r="ILZ96" s="5"/>
      <c r="IMA96" s="5"/>
      <c r="IMB96" s="5"/>
      <c r="IMC96" s="5"/>
      <c r="IMD96" s="5"/>
      <c r="IME96" s="5"/>
      <c r="IMF96" s="5"/>
      <c r="IMG96" s="5"/>
      <c r="IMH96" s="5"/>
      <c r="IMI96" s="5"/>
      <c r="IMJ96" s="5"/>
      <c r="IMK96" s="5"/>
      <c r="IML96" s="5"/>
      <c r="IMM96" s="5"/>
      <c r="IMN96" s="5"/>
      <c r="IMO96" s="5"/>
      <c r="IMP96" s="5"/>
      <c r="IMQ96" s="5"/>
      <c r="IMR96" s="5"/>
      <c r="IMS96" s="5"/>
      <c r="IMT96" s="5"/>
      <c r="IMU96" s="5"/>
      <c r="IMV96" s="5"/>
      <c r="IMW96" s="5"/>
      <c r="IMX96" s="5"/>
      <c r="IMY96" s="5"/>
      <c r="IMZ96" s="5"/>
      <c r="INA96" s="5"/>
      <c r="INB96" s="5"/>
      <c r="INC96" s="5"/>
      <c r="IND96" s="5"/>
      <c r="INE96" s="5"/>
      <c r="INF96" s="5"/>
      <c r="ING96" s="5"/>
      <c r="INH96" s="5"/>
      <c r="INI96" s="5"/>
      <c r="INJ96" s="5"/>
      <c r="INK96" s="5"/>
      <c r="INL96" s="5"/>
      <c r="INM96" s="5"/>
      <c r="INN96" s="5"/>
      <c r="INO96" s="5"/>
      <c r="INP96" s="5"/>
      <c r="INQ96" s="5"/>
      <c r="INR96" s="5"/>
      <c r="INS96" s="5"/>
      <c r="INT96" s="5"/>
      <c r="INU96" s="5"/>
      <c r="INV96" s="5"/>
      <c r="INW96" s="5"/>
      <c r="INX96" s="5"/>
      <c r="INY96" s="5"/>
      <c r="INZ96" s="5"/>
      <c r="IOA96" s="5"/>
      <c r="IOB96" s="5"/>
      <c r="IOC96" s="5"/>
      <c r="IOD96" s="5"/>
      <c r="IOE96" s="5"/>
      <c r="IOF96" s="5"/>
      <c r="IOG96" s="5"/>
      <c r="IOH96" s="5"/>
      <c r="IOI96" s="5"/>
      <c r="IOJ96" s="5"/>
      <c r="IOK96" s="5"/>
      <c r="IOL96" s="5"/>
      <c r="IOM96" s="5"/>
      <c r="ION96" s="5"/>
      <c r="IOO96" s="5"/>
      <c r="IOP96" s="5"/>
      <c r="IOQ96" s="5"/>
      <c r="IOR96" s="5"/>
      <c r="IOS96" s="5"/>
      <c r="IOT96" s="5"/>
      <c r="IOU96" s="5"/>
      <c r="IOV96" s="5"/>
      <c r="IOW96" s="5"/>
      <c r="IOX96" s="5"/>
      <c r="IOY96" s="5"/>
      <c r="IOZ96" s="5"/>
      <c r="IPA96" s="5"/>
      <c r="IPB96" s="5"/>
      <c r="IPC96" s="5"/>
      <c r="IPD96" s="5"/>
      <c r="IPE96" s="5"/>
      <c r="IPF96" s="5"/>
      <c r="IPG96" s="5"/>
      <c r="IPH96" s="5"/>
      <c r="IPI96" s="5"/>
      <c r="IPJ96" s="5"/>
      <c r="IPK96" s="5"/>
      <c r="IPL96" s="5"/>
      <c r="IPM96" s="5"/>
      <c r="IPN96" s="5"/>
      <c r="IPO96" s="5"/>
      <c r="IPP96" s="5"/>
      <c r="IPQ96" s="5"/>
      <c r="IPR96" s="5"/>
      <c r="IPS96" s="5"/>
      <c r="IPT96" s="5"/>
      <c r="IPU96" s="5"/>
      <c r="IPV96" s="5"/>
      <c r="IPW96" s="5"/>
      <c r="IPX96" s="5"/>
      <c r="IPY96" s="5"/>
      <c r="IPZ96" s="5"/>
      <c r="IQA96" s="5"/>
      <c r="IQB96" s="5"/>
      <c r="IQC96" s="5"/>
      <c r="IQD96" s="5"/>
      <c r="IQE96" s="5"/>
      <c r="IQF96" s="5"/>
      <c r="IQG96" s="5"/>
      <c r="IQH96" s="5"/>
      <c r="IQI96" s="5"/>
      <c r="IQJ96" s="5"/>
      <c r="IQK96" s="5"/>
      <c r="IQL96" s="5"/>
      <c r="IQM96" s="5"/>
      <c r="IQN96" s="5"/>
      <c r="IQO96" s="5"/>
      <c r="IQP96" s="5"/>
      <c r="IQQ96" s="5"/>
      <c r="IQR96" s="5"/>
      <c r="IQS96" s="5"/>
      <c r="IQT96" s="5"/>
      <c r="IQU96" s="5"/>
      <c r="IQV96" s="5"/>
      <c r="IQW96" s="5"/>
      <c r="IQX96" s="5"/>
      <c r="IQY96" s="5"/>
      <c r="IQZ96" s="5"/>
      <c r="IRA96" s="5"/>
      <c r="IRB96" s="5"/>
      <c r="IRC96" s="5"/>
      <c r="IRD96" s="5"/>
      <c r="IRE96" s="5"/>
      <c r="IRF96" s="5"/>
      <c r="IRG96" s="5"/>
      <c r="IRH96" s="5"/>
      <c r="IRI96" s="5"/>
      <c r="IRJ96" s="5"/>
      <c r="IRK96" s="5"/>
      <c r="IRL96" s="5"/>
      <c r="IRM96" s="5"/>
      <c r="IRN96" s="5"/>
      <c r="IRO96" s="5"/>
      <c r="IRP96" s="5"/>
      <c r="IRQ96" s="5"/>
      <c r="IRR96" s="5"/>
      <c r="IRS96" s="5"/>
      <c r="IRT96" s="5"/>
      <c r="IRU96" s="5"/>
      <c r="IRV96" s="5"/>
      <c r="IRW96" s="5"/>
      <c r="IRX96" s="5"/>
      <c r="IRY96" s="5"/>
      <c r="IRZ96" s="5"/>
      <c r="ISA96" s="5"/>
      <c r="ISB96" s="5"/>
      <c r="ISC96" s="5"/>
      <c r="ISD96" s="5"/>
      <c r="ISE96" s="5"/>
      <c r="ISF96" s="5"/>
      <c r="ISG96" s="5"/>
      <c r="ISH96" s="5"/>
      <c r="ISI96" s="5"/>
      <c r="ISJ96" s="5"/>
      <c r="ISK96" s="5"/>
      <c r="ISL96" s="5"/>
      <c r="ISM96" s="5"/>
      <c r="ISN96" s="5"/>
      <c r="ISO96" s="5"/>
      <c r="ISP96" s="5"/>
      <c r="ISQ96" s="5"/>
      <c r="ISR96" s="5"/>
      <c r="ISS96" s="5"/>
      <c r="IST96" s="5"/>
      <c r="ISU96" s="5"/>
      <c r="ISV96" s="5"/>
      <c r="ISW96" s="5"/>
      <c r="ISX96" s="5"/>
      <c r="ISY96" s="5"/>
      <c r="ISZ96" s="5"/>
      <c r="ITA96" s="5"/>
      <c r="ITB96" s="5"/>
      <c r="ITC96" s="5"/>
      <c r="ITD96" s="5"/>
      <c r="ITE96" s="5"/>
      <c r="ITF96" s="5"/>
      <c r="ITG96" s="5"/>
      <c r="ITH96" s="5"/>
      <c r="ITI96" s="5"/>
      <c r="ITJ96" s="5"/>
      <c r="ITK96" s="5"/>
      <c r="ITL96" s="5"/>
      <c r="ITM96" s="5"/>
      <c r="ITN96" s="5"/>
      <c r="ITO96" s="5"/>
      <c r="ITP96" s="5"/>
      <c r="ITQ96" s="5"/>
      <c r="ITR96" s="5"/>
      <c r="ITS96" s="5"/>
      <c r="ITT96" s="5"/>
      <c r="ITU96" s="5"/>
      <c r="ITV96" s="5"/>
      <c r="ITW96" s="5"/>
      <c r="ITX96" s="5"/>
      <c r="ITY96" s="5"/>
      <c r="ITZ96" s="5"/>
      <c r="IUA96" s="5"/>
      <c r="IUB96" s="5"/>
      <c r="IUC96" s="5"/>
      <c r="IUD96" s="5"/>
      <c r="IUE96" s="5"/>
      <c r="IUF96" s="5"/>
      <c r="IUG96" s="5"/>
      <c r="IUH96" s="5"/>
      <c r="IUI96" s="5"/>
      <c r="IUJ96" s="5"/>
      <c r="IUK96" s="5"/>
      <c r="IUL96" s="5"/>
      <c r="IUM96" s="5"/>
      <c r="IUN96" s="5"/>
      <c r="IUO96" s="5"/>
      <c r="IUP96" s="5"/>
      <c r="IUQ96" s="5"/>
      <c r="IUR96" s="5"/>
      <c r="IUS96" s="5"/>
      <c r="IUT96" s="5"/>
      <c r="IUU96" s="5"/>
      <c r="IUV96" s="5"/>
      <c r="IUW96" s="5"/>
      <c r="IUX96" s="5"/>
      <c r="IUY96" s="5"/>
      <c r="IUZ96" s="5"/>
      <c r="IVA96" s="5"/>
      <c r="IVB96" s="5"/>
      <c r="IVC96" s="5"/>
      <c r="IVD96" s="5"/>
      <c r="IVE96" s="5"/>
      <c r="IVF96" s="5"/>
      <c r="IVG96" s="5"/>
      <c r="IVH96" s="5"/>
      <c r="IVI96" s="5"/>
      <c r="IVJ96" s="5"/>
      <c r="IVK96" s="5"/>
      <c r="IVL96" s="5"/>
      <c r="IVM96" s="5"/>
      <c r="IVN96" s="5"/>
      <c r="IVO96" s="5"/>
      <c r="IVP96" s="5"/>
      <c r="IVQ96" s="5"/>
      <c r="IVR96" s="5"/>
      <c r="IVS96" s="5"/>
      <c r="IVT96" s="5"/>
      <c r="IVU96" s="5"/>
      <c r="IVV96" s="5"/>
      <c r="IVW96" s="5"/>
      <c r="IVX96" s="5"/>
      <c r="IVY96" s="5"/>
      <c r="IVZ96" s="5"/>
      <c r="IWA96" s="5"/>
      <c r="IWB96" s="5"/>
      <c r="IWC96" s="5"/>
      <c r="IWD96" s="5"/>
      <c r="IWE96" s="5"/>
      <c r="IWF96" s="5"/>
      <c r="IWG96" s="5"/>
      <c r="IWH96" s="5"/>
      <c r="IWI96" s="5"/>
      <c r="IWJ96" s="5"/>
      <c r="IWK96" s="5"/>
      <c r="IWL96" s="5"/>
      <c r="IWM96" s="5"/>
      <c r="IWN96" s="5"/>
      <c r="IWO96" s="5"/>
      <c r="IWP96" s="5"/>
      <c r="IWQ96" s="5"/>
      <c r="IWR96" s="5"/>
      <c r="IWS96" s="5"/>
      <c r="IWT96" s="5"/>
      <c r="IWU96" s="5"/>
      <c r="IWV96" s="5"/>
      <c r="IWW96" s="5"/>
      <c r="IWX96" s="5"/>
      <c r="IWY96" s="5"/>
      <c r="IWZ96" s="5"/>
      <c r="IXA96" s="5"/>
      <c r="IXB96" s="5"/>
      <c r="IXC96" s="5"/>
      <c r="IXD96" s="5"/>
      <c r="IXE96" s="5"/>
      <c r="IXF96" s="5"/>
      <c r="IXG96" s="5"/>
      <c r="IXH96" s="5"/>
      <c r="IXI96" s="5"/>
      <c r="IXJ96" s="5"/>
      <c r="IXK96" s="5"/>
      <c r="IXL96" s="5"/>
      <c r="IXM96" s="5"/>
      <c r="IXN96" s="5"/>
      <c r="IXO96" s="5"/>
      <c r="IXP96" s="5"/>
      <c r="IXQ96" s="5"/>
      <c r="IXR96" s="5"/>
      <c r="IXS96" s="5"/>
      <c r="IXT96" s="5"/>
      <c r="IXU96" s="5"/>
      <c r="IXV96" s="5"/>
      <c r="IXW96" s="5"/>
      <c r="IXX96" s="5"/>
      <c r="IXY96" s="5"/>
      <c r="IXZ96" s="5"/>
      <c r="IYA96" s="5"/>
      <c r="IYB96" s="5"/>
      <c r="IYC96" s="5"/>
      <c r="IYD96" s="5"/>
      <c r="IYE96" s="5"/>
      <c r="IYF96" s="5"/>
      <c r="IYG96" s="5"/>
      <c r="IYH96" s="5"/>
      <c r="IYI96" s="5"/>
      <c r="IYJ96" s="5"/>
      <c r="IYK96" s="5"/>
      <c r="IYL96" s="5"/>
      <c r="IYM96" s="5"/>
      <c r="IYN96" s="5"/>
      <c r="IYO96" s="5"/>
      <c r="IYP96" s="5"/>
      <c r="IYQ96" s="5"/>
      <c r="IYR96" s="5"/>
      <c r="IYS96" s="5"/>
      <c r="IYT96" s="5"/>
      <c r="IYU96" s="5"/>
      <c r="IYV96" s="5"/>
      <c r="IYW96" s="5"/>
      <c r="IYX96" s="5"/>
      <c r="IYY96" s="5"/>
      <c r="IYZ96" s="5"/>
      <c r="IZA96" s="5"/>
      <c r="IZB96" s="5"/>
      <c r="IZC96" s="5"/>
      <c r="IZD96" s="5"/>
      <c r="IZE96" s="5"/>
      <c r="IZF96" s="5"/>
      <c r="IZG96" s="5"/>
      <c r="IZH96" s="5"/>
      <c r="IZI96" s="5"/>
      <c r="IZJ96" s="5"/>
      <c r="IZK96" s="5"/>
      <c r="IZL96" s="5"/>
      <c r="IZM96" s="5"/>
      <c r="IZN96" s="5"/>
      <c r="IZO96" s="5"/>
      <c r="IZP96" s="5"/>
      <c r="IZQ96" s="5"/>
      <c r="IZR96" s="5"/>
      <c r="IZS96" s="5"/>
      <c r="IZT96" s="5"/>
      <c r="IZU96" s="5"/>
      <c r="IZV96" s="5"/>
      <c r="IZW96" s="5"/>
      <c r="IZX96" s="5"/>
      <c r="IZY96" s="5"/>
      <c r="IZZ96" s="5"/>
      <c r="JAA96" s="5"/>
      <c r="JAB96" s="5"/>
      <c r="JAC96" s="5"/>
      <c r="JAD96" s="5"/>
      <c r="JAE96" s="5"/>
      <c r="JAF96" s="5"/>
      <c r="JAG96" s="5"/>
      <c r="JAH96" s="5"/>
      <c r="JAI96" s="5"/>
      <c r="JAJ96" s="5"/>
      <c r="JAK96" s="5"/>
      <c r="JAL96" s="5"/>
      <c r="JAM96" s="5"/>
      <c r="JAN96" s="5"/>
      <c r="JAO96" s="5"/>
      <c r="JAP96" s="5"/>
      <c r="JAQ96" s="5"/>
      <c r="JAR96" s="5"/>
      <c r="JAS96" s="5"/>
      <c r="JAT96" s="5"/>
      <c r="JAU96" s="5"/>
      <c r="JAV96" s="5"/>
      <c r="JAW96" s="5"/>
      <c r="JAX96" s="5"/>
      <c r="JAY96" s="5"/>
      <c r="JAZ96" s="5"/>
      <c r="JBA96" s="5"/>
      <c r="JBB96" s="5"/>
      <c r="JBC96" s="5"/>
      <c r="JBD96" s="5"/>
      <c r="JBE96" s="5"/>
      <c r="JBF96" s="5"/>
      <c r="JBG96" s="5"/>
      <c r="JBH96" s="5"/>
      <c r="JBI96" s="5"/>
      <c r="JBJ96" s="5"/>
      <c r="JBK96" s="5"/>
      <c r="JBL96" s="5"/>
      <c r="JBM96" s="5"/>
      <c r="JBN96" s="5"/>
      <c r="JBO96" s="5"/>
      <c r="JBP96" s="5"/>
      <c r="JBQ96" s="5"/>
      <c r="JBR96" s="5"/>
      <c r="JBS96" s="5"/>
      <c r="JBT96" s="5"/>
      <c r="JBU96" s="5"/>
      <c r="JBV96" s="5"/>
      <c r="JBW96" s="5"/>
      <c r="JBX96" s="5"/>
      <c r="JBY96" s="5"/>
      <c r="JBZ96" s="5"/>
      <c r="JCA96" s="5"/>
      <c r="JCB96" s="5"/>
      <c r="JCC96" s="5"/>
      <c r="JCD96" s="5"/>
      <c r="JCE96" s="5"/>
      <c r="JCF96" s="5"/>
      <c r="JCG96" s="5"/>
      <c r="JCH96" s="5"/>
      <c r="JCI96" s="5"/>
      <c r="JCJ96" s="5"/>
      <c r="JCK96" s="5"/>
      <c r="JCL96" s="5"/>
      <c r="JCM96" s="5"/>
      <c r="JCN96" s="5"/>
      <c r="JCO96" s="5"/>
      <c r="JCP96" s="5"/>
      <c r="JCQ96" s="5"/>
      <c r="JCR96" s="5"/>
      <c r="JCS96" s="5"/>
      <c r="JCT96" s="5"/>
      <c r="JCU96" s="5"/>
      <c r="JCV96" s="5"/>
      <c r="JCW96" s="5"/>
      <c r="JCX96" s="5"/>
      <c r="JCY96" s="5"/>
      <c r="JCZ96" s="5"/>
      <c r="JDA96" s="5"/>
      <c r="JDB96" s="5"/>
      <c r="JDC96" s="5"/>
      <c r="JDD96" s="5"/>
      <c r="JDE96" s="5"/>
      <c r="JDF96" s="5"/>
      <c r="JDG96" s="5"/>
      <c r="JDH96" s="5"/>
      <c r="JDI96" s="5"/>
      <c r="JDJ96" s="5"/>
      <c r="JDK96" s="5"/>
      <c r="JDL96" s="5"/>
      <c r="JDM96" s="5"/>
      <c r="JDN96" s="5"/>
      <c r="JDO96" s="5"/>
      <c r="JDP96" s="5"/>
      <c r="JDQ96" s="5"/>
      <c r="JDR96" s="5"/>
      <c r="JDS96" s="5"/>
      <c r="JDT96" s="5"/>
      <c r="JDU96" s="5"/>
      <c r="JDV96" s="5"/>
      <c r="JDW96" s="5"/>
      <c r="JDX96" s="5"/>
      <c r="JDY96" s="5"/>
      <c r="JDZ96" s="5"/>
      <c r="JEA96" s="5"/>
      <c r="JEB96" s="5"/>
      <c r="JEC96" s="5"/>
      <c r="JED96" s="5"/>
      <c r="JEE96" s="5"/>
      <c r="JEF96" s="5"/>
      <c r="JEG96" s="5"/>
      <c r="JEH96" s="5"/>
      <c r="JEI96" s="5"/>
      <c r="JEJ96" s="5"/>
      <c r="JEK96" s="5"/>
      <c r="JEL96" s="5"/>
      <c r="JEM96" s="5"/>
      <c r="JEN96" s="5"/>
      <c r="JEO96" s="5"/>
      <c r="JEP96" s="5"/>
      <c r="JEQ96" s="5"/>
      <c r="JER96" s="5"/>
      <c r="JES96" s="5"/>
      <c r="JET96" s="5"/>
      <c r="JEU96" s="5"/>
      <c r="JEV96" s="5"/>
      <c r="JEW96" s="5"/>
      <c r="JEX96" s="5"/>
      <c r="JEY96" s="5"/>
      <c r="JEZ96" s="5"/>
      <c r="JFA96" s="5"/>
      <c r="JFB96" s="5"/>
      <c r="JFC96" s="5"/>
      <c r="JFD96" s="5"/>
      <c r="JFE96" s="5"/>
      <c r="JFF96" s="5"/>
      <c r="JFG96" s="5"/>
      <c r="JFH96" s="5"/>
      <c r="JFI96" s="5"/>
      <c r="JFJ96" s="5"/>
      <c r="JFK96" s="5"/>
      <c r="JFL96" s="5"/>
      <c r="JFM96" s="5"/>
      <c r="JFN96" s="5"/>
      <c r="JFO96" s="5"/>
      <c r="JFP96" s="5"/>
      <c r="JFQ96" s="5"/>
      <c r="JFR96" s="5"/>
      <c r="JFS96" s="5"/>
      <c r="JFT96" s="5"/>
      <c r="JFU96" s="5"/>
      <c r="JFV96" s="5"/>
      <c r="JFW96" s="5"/>
      <c r="JFX96" s="5"/>
      <c r="JFY96" s="5"/>
      <c r="JFZ96" s="5"/>
      <c r="JGA96" s="5"/>
      <c r="JGB96" s="5"/>
      <c r="JGC96" s="5"/>
      <c r="JGD96" s="5"/>
      <c r="JGE96" s="5"/>
      <c r="JGF96" s="5"/>
      <c r="JGG96" s="5"/>
      <c r="JGH96" s="5"/>
      <c r="JGI96" s="5"/>
      <c r="JGJ96" s="5"/>
      <c r="JGK96" s="5"/>
      <c r="JGL96" s="5"/>
      <c r="JGM96" s="5"/>
      <c r="JGN96" s="5"/>
      <c r="JGO96" s="5"/>
      <c r="JGP96" s="5"/>
      <c r="JGQ96" s="5"/>
      <c r="JGR96" s="5"/>
      <c r="JGS96" s="5"/>
      <c r="JGT96" s="5"/>
      <c r="JGU96" s="5"/>
      <c r="JGV96" s="5"/>
      <c r="JGW96" s="5"/>
      <c r="JGX96" s="5"/>
      <c r="JGY96" s="5"/>
      <c r="JGZ96" s="5"/>
      <c r="JHA96" s="5"/>
      <c r="JHB96" s="5"/>
      <c r="JHC96" s="5"/>
      <c r="JHD96" s="5"/>
      <c r="JHE96" s="5"/>
      <c r="JHF96" s="5"/>
      <c r="JHG96" s="5"/>
      <c r="JHH96" s="5"/>
      <c r="JHI96" s="5"/>
      <c r="JHJ96" s="5"/>
      <c r="JHK96" s="5"/>
      <c r="JHL96" s="5"/>
      <c r="JHM96" s="5"/>
      <c r="JHN96" s="5"/>
      <c r="JHO96" s="5"/>
      <c r="JHP96" s="5"/>
      <c r="JHQ96" s="5"/>
      <c r="JHR96" s="5"/>
      <c r="JHS96" s="5"/>
      <c r="JHT96" s="5"/>
      <c r="JHU96" s="5"/>
      <c r="JHV96" s="5"/>
      <c r="JHW96" s="5"/>
      <c r="JHX96" s="5"/>
      <c r="JHY96" s="5"/>
      <c r="JHZ96" s="5"/>
      <c r="JIA96" s="5"/>
      <c r="JIB96" s="5"/>
      <c r="JIC96" s="5"/>
      <c r="JID96" s="5"/>
      <c r="JIE96" s="5"/>
      <c r="JIF96" s="5"/>
      <c r="JIG96" s="5"/>
      <c r="JIH96" s="5"/>
      <c r="JII96" s="5"/>
      <c r="JIJ96" s="5"/>
      <c r="JIK96" s="5"/>
      <c r="JIL96" s="5"/>
      <c r="JIM96" s="5"/>
      <c r="JIN96" s="5"/>
      <c r="JIO96" s="5"/>
      <c r="JIP96" s="5"/>
      <c r="JIQ96" s="5"/>
      <c r="JIR96" s="5"/>
      <c r="JIS96" s="5"/>
      <c r="JIT96" s="5"/>
      <c r="JIU96" s="5"/>
      <c r="JIV96" s="5"/>
      <c r="JIW96" s="5"/>
      <c r="JIX96" s="5"/>
      <c r="JIY96" s="5"/>
      <c r="JIZ96" s="5"/>
      <c r="JJA96" s="5"/>
      <c r="JJB96" s="5"/>
      <c r="JJC96" s="5"/>
      <c r="JJD96" s="5"/>
      <c r="JJE96" s="5"/>
      <c r="JJF96" s="5"/>
      <c r="JJG96" s="5"/>
      <c r="JJH96" s="5"/>
      <c r="JJI96" s="5"/>
      <c r="JJJ96" s="5"/>
      <c r="JJK96" s="5"/>
      <c r="JJL96" s="5"/>
      <c r="JJM96" s="5"/>
      <c r="JJN96" s="5"/>
      <c r="JJO96" s="5"/>
      <c r="JJP96" s="5"/>
      <c r="JJQ96" s="5"/>
      <c r="JJR96" s="5"/>
      <c r="JJS96" s="5"/>
      <c r="JJT96" s="5"/>
      <c r="JJU96" s="5"/>
      <c r="JJV96" s="5"/>
      <c r="JJW96" s="5"/>
      <c r="JJX96" s="5"/>
      <c r="JJY96" s="5"/>
      <c r="JJZ96" s="5"/>
      <c r="JKA96" s="5"/>
      <c r="JKB96" s="5"/>
      <c r="JKC96" s="5"/>
      <c r="JKD96" s="5"/>
      <c r="JKE96" s="5"/>
      <c r="JKF96" s="5"/>
      <c r="JKG96" s="5"/>
      <c r="JKH96" s="5"/>
      <c r="JKI96" s="5"/>
      <c r="JKJ96" s="5"/>
      <c r="JKK96" s="5"/>
      <c r="JKL96" s="5"/>
      <c r="JKM96" s="5"/>
      <c r="JKN96" s="5"/>
      <c r="JKO96" s="5"/>
      <c r="JKP96" s="5"/>
      <c r="JKQ96" s="5"/>
      <c r="JKR96" s="5"/>
      <c r="JKS96" s="5"/>
      <c r="JKT96" s="5"/>
      <c r="JKU96" s="5"/>
      <c r="JKV96" s="5"/>
      <c r="JKW96" s="5"/>
      <c r="JKX96" s="5"/>
      <c r="JKY96" s="5"/>
      <c r="JKZ96" s="5"/>
      <c r="JLA96" s="5"/>
      <c r="JLB96" s="5"/>
      <c r="JLC96" s="5"/>
      <c r="JLD96" s="5"/>
      <c r="JLE96" s="5"/>
      <c r="JLF96" s="5"/>
      <c r="JLG96" s="5"/>
      <c r="JLH96" s="5"/>
      <c r="JLI96" s="5"/>
      <c r="JLJ96" s="5"/>
      <c r="JLK96" s="5"/>
      <c r="JLL96" s="5"/>
      <c r="JLM96" s="5"/>
      <c r="JLN96" s="5"/>
      <c r="JLO96" s="5"/>
      <c r="JLP96" s="5"/>
      <c r="JLQ96" s="5"/>
      <c r="JLR96" s="5"/>
      <c r="JLS96" s="5"/>
      <c r="JLT96" s="5"/>
      <c r="JLU96" s="5"/>
      <c r="JLV96" s="5"/>
      <c r="JLW96" s="5"/>
      <c r="JLX96" s="5"/>
      <c r="JLY96" s="5"/>
      <c r="JLZ96" s="5"/>
      <c r="JMA96" s="5"/>
      <c r="JMB96" s="5"/>
      <c r="JMC96" s="5"/>
      <c r="JMD96" s="5"/>
      <c r="JME96" s="5"/>
      <c r="JMF96" s="5"/>
      <c r="JMG96" s="5"/>
      <c r="JMH96" s="5"/>
      <c r="JMI96" s="5"/>
      <c r="JMJ96" s="5"/>
      <c r="JMK96" s="5"/>
      <c r="JML96" s="5"/>
      <c r="JMM96" s="5"/>
      <c r="JMN96" s="5"/>
      <c r="JMO96" s="5"/>
      <c r="JMP96" s="5"/>
      <c r="JMQ96" s="5"/>
      <c r="JMR96" s="5"/>
      <c r="JMS96" s="5"/>
      <c r="JMT96" s="5"/>
      <c r="JMU96" s="5"/>
      <c r="JMV96" s="5"/>
      <c r="JMW96" s="5"/>
      <c r="JMX96" s="5"/>
      <c r="JMY96" s="5"/>
      <c r="JMZ96" s="5"/>
      <c r="JNA96" s="5"/>
      <c r="JNB96" s="5"/>
      <c r="JNC96" s="5"/>
      <c r="JND96" s="5"/>
      <c r="JNE96" s="5"/>
      <c r="JNF96" s="5"/>
      <c r="JNG96" s="5"/>
      <c r="JNH96" s="5"/>
      <c r="JNI96" s="5"/>
      <c r="JNJ96" s="5"/>
      <c r="JNK96" s="5"/>
      <c r="JNL96" s="5"/>
      <c r="JNM96" s="5"/>
      <c r="JNN96" s="5"/>
      <c r="JNO96" s="5"/>
      <c r="JNP96" s="5"/>
      <c r="JNQ96" s="5"/>
      <c r="JNR96" s="5"/>
      <c r="JNS96" s="5"/>
      <c r="JNT96" s="5"/>
      <c r="JNU96" s="5"/>
      <c r="JNV96" s="5"/>
      <c r="JNW96" s="5"/>
      <c r="JNX96" s="5"/>
      <c r="JNY96" s="5"/>
      <c r="JNZ96" s="5"/>
      <c r="JOA96" s="5"/>
      <c r="JOB96" s="5"/>
      <c r="JOC96" s="5"/>
      <c r="JOD96" s="5"/>
      <c r="JOE96" s="5"/>
      <c r="JOF96" s="5"/>
      <c r="JOG96" s="5"/>
      <c r="JOH96" s="5"/>
      <c r="JOI96" s="5"/>
      <c r="JOJ96" s="5"/>
      <c r="JOK96" s="5"/>
      <c r="JOL96" s="5"/>
      <c r="JOM96" s="5"/>
      <c r="JON96" s="5"/>
      <c r="JOO96" s="5"/>
      <c r="JOP96" s="5"/>
      <c r="JOQ96" s="5"/>
      <c r="JOR96" s="5"/>
      <c r="JOS96" s="5"/>
      <c r="JOT96" s="5"/>
      <c r="JOU96" s="5"/>
      <c r="JOV96" s="5"/>
      <c r="JOW96" s="5"/>
      <c r="JOX96" s="5"/>
      <c r="JOY96" s="5"/>
      <c r="JOZ96" s="5"/>
      <c r="JPA96" s="5"/>
      <c r="JPB96" s="5"/>
      <c r="JPC96" s="5"/>
      <c r="JPD96" s="5"/>
      <c r="JPE96" s="5"/>
      <c r="JPF96" s="5"/>
      <c r="JPG96" s="5"/>
      <c r="JPH96" s="5"/>
      <c r="JPI96" s="5"/>
      <c r="JPJ96" s="5"/>
      <c r="JPK96" s="5"/>
      <c r="JPL96" s="5"/>
      <c r="JPM96" s="5"/>
      <c r="JPN96" s="5"/>
      <c r="JPO96" s="5"/>
      <c r="JPP96" s="5"/>
      <c r="JPQ96" s="5"/>
      <c r="JPR96" s="5"/>
      <c r="JPS96" s="5"/>
      <c r="JPT96" s="5"/>
      <c r="JPU96" s="5"/>
      <c r="JPV96" s="5"/>
      <c r="JPW96" s="5"/>
      <c r="JPX96" s="5"/>
      <c r="JPY96" s="5"/>
      <c r="JPZ96" s="5"/>
      <c r="JQA96" s="5"/>
      <c r="JQB96" s="5"/>
      <c r="JQC96" s="5"/>
      <c r="JQD96" s="5"/>
      <c r="JQE96" s="5"/>
      <c r="JQF96" s="5"/>
      <c r="JQG96" s="5"/>
      <c r="JQH96" s="5"/>
      <c r="JQI96" s="5"/>
      <c r="JQJ96" s="5"/>
      <c r="JQK96" s="5"/>
      <c r="JQL96" s="5"/>
      <c r="JQM96" s="5"/>
      <c r="JQN96" s="5"/>
      <c r="JQO96" s="5"/>
      <c r="JQP96" s="5"/>
      <c r="JQQ96" s="5"/>
      <c r="JQR96" s="5"/>
      <c r="JQS96" s="5"/>
      <c r="JQT96" s="5"/>
      <c r="JQU96" s="5"/>
      <c r="JQV96" s="5"/>
      <c r="JQW96" s="5"/>
      <c r="JQX96" s="5"/>
      <c r="JQY96" s="5"/>
      <c r="JQZ96" s="5"/>
      <c r="JRA96" s="5"/>
      <c r="JRB96" s="5"/>
      <c r="JRC96" s="5"/>
      <c r="JRD96" s="5"/>
      <c r="JRE96" s="5"/>
      <c r="JRF96" s="5"/>
      <c r="JRG96" s="5"/>
      <c r="JRH96" s="5"/>
      <c r="JRI96" s="5"/>
      <c r="JRJ96" s="5"/>
      <c r="JRK96" s="5"/>
      <c r="JRL96" s="5"/>
      <c r="JRM96" s="5"/>
      <c r="JRN96" s="5"/>
      <c r="JRO96" s="5"/>
      <c r="JRP96" s="5"/>
      <c r="JRQ96" s="5"/>
      <c r="JRR96" s="5"/>
      <c r="JRS96" s="5"/>
      <c r="JRT96" s="5"/>
      <c r="JRU96" s="5"/>
      <c r="JRV96" s="5"/>
      <c r="JRW96" s="5"/>
      <c r="JRX96" s="5"/>
      <c r="JRY96" s="5"/>
      <c r="JRZ96" s="5"/>
      <c r="JSA96" s="5"/>
      <c r="JSB96" s="5"/>
      <c r="JSC96" s="5"/>
      <c r="JSD96" s="5"/>
      <c r="JSE96" s="5"/>
      <c r="JSF96" s="5"/>
      <c r="JSG96" s="5"/>
      <c r="JSH96" s="5"/>
      <c r="JSI96" s="5"/>
      <c r="JSJ96" s="5"/>
      <c r="JSK96" s="5"/>
      <c r="JSL96" s="5"/>
      <c r="JSM96" s="5"/>
      <c r="JSN96" s="5"/>
      <c r="JSO96" s="5"/>
      <c r="JSP96" s="5"/>
      <c r="JSQ96" s="5"/>
      <c r="JSR96" s="5"/>
      <c r="JSS96" s="5"/>
      <c r="JST96" s="5"/>
      <c r="JSU96" s="5"/>
      <c r="JSV96" s="5"/>
      <c r="JSW96" s="5"/>
      <c r="JSX96" s="5"/>
      <c r="JSY96" s="5"/>
      <c r="JSZ96" s="5"/>
      <c r="JTA96" s="5"/>
      <c r="JTB96" s="5"/>
      <c r="JTC96" s="5"/>
      <c r="JTD96" s="5"/>
      <c r="JTE96" s="5"/>
      <c r="JTF96" s="5"/>
      <c r="JTG96" s="5"/>
      <c r="JTH96" s="5"/>
      <c r="JTI96" s="5"/>
      <c r="JTJ96" s="5"/>
      <c r="JTK96" s="5"/>
      <c r="JTL96" s="5"/>
      <c r="JTM96" s="5"/>
      <c r="JTN96" s="5"/>
      <c r="JTO96" s="5"/>
      <c r="JTP96" s="5"/>
      <c r="JTQ96" s="5"/>
      <c r="JTR96" s="5"/>
      <c r="JTS96" s="5"/>
      <c r="JTT96" s="5"/>
      <c r="JTU96" s="5"/>
      <c r="JTV96" s="5"/>
      <c r="JTW96" s="5"/>
      <c r="JTX96" s="5"/>
      <c r="JTY96" s="5"/>
      <c r="JTZ96" s="5"/>
      <c r="JUA96" s="5"/>
      <c r="JUB96" s="5"/>
      <c r="JUC96" s="5"/>
      <c r="JUD96" s="5"/>
      <c r="JUE96" s="5"/>
      <c r="JUF96" s="5"/>
      <c r="JUG96" s="5"/>
      <c r="JUH96" s="5"/>
      <c r="JUI96" s="5"/>
      <c r="JUJ96" s="5"/>
      <c r="JUK96" s="5"/>
      <c r="JUL96" s="5"/>
      <c r="JUM96" s="5"/>
      <c r="JUN96" s="5"/>
      <c r="JUO96" s="5"/>
      <c r="JUP96" s="5"/>
      <c r="JUQ96" s="5"/>
      <c r="JUR96" s="5"/>
      <c r="JUS96" s="5"/>
      <c r="JUT96" s="5"/>
      <c r="JUU96" s="5"/>
      <c r="JUV96" s="5"/>
      <c r="JUW96" s="5"/>
      <c r="JUX96" s="5"/>
      <c r="JUY96" s="5"/>
      <c r="JUZ96" s="5"/>
      <c r="JVA96" s="5"/>
      <c r="JVB96" s="5"/>
      <c r="JVC96" s="5"/>
      <c r="JVD96" s="5"/>
      <c r="JVE96" s="5"/>
      <c r="JVF96" s="5"/>
      <c r="JVG96" s="5"/>
      <c r="JVH96" s="5"/>
      <c r="JVI96" s="5"/>
      <c r="JVJ96" s="5"/>
      <c r="JVK96" s="5"/>
      <c r="JVL96" s="5"/>
      <c r="JVM96" s="5"/>
      <c r="JVN96" s="5"/>
      <c r="JVO96" s="5"/>
      <c r="JVP96" s="5"/>
      <c r="JVQ96" s="5"/>
      <c r="JVR96" s="5"/>
      <c r="JVS96" s="5"/>
      <c r="JVT96" s="5"/>
      <c r="JVU96" s="5"/>
      <c r="JVV96" s="5"/>
      <c r="JVW96" s="5"/>
      <c r="JVX96" s="5"/>
      <c r="JVY96" s="5"/>
      <c r="JVZ96" s="5"/>
      <c r="JWA96" s="5"/>
      <c r="JWB96" s="5"/>
      <c r="JWC96" s="5"/>
      <c r="JWD96" s="5"/>
      <c r="JWE96" s="5"/>
      <c r="JWF96" s="5"/>
      <c r="JWG96" s="5"/>
      <c r="JWH96" s="5"/>
      <c r="JWI96" s="5"/>
      <c r="JWJ96" s="5"/>
      <c r="JWK96" s="5"/>
      <c r="JWL96" s="5"/>
      <c r="JWM96" s="5"/>
      <c r="JWN96" s="5"/>
      <c r="JWO96" s="5"/>
      <c r="JWP96" s="5"/>
      <c r="JWQ96" s="5"/>
      <c r="JWR96" s="5"/>
      <c r="JWS96" s="5"/>
      <c r="JWT96" s="5"/>
      <c r="JWU96" s="5"/>
      <c r="JWV96" s="5"/>
      <c r="JWW96" s="5"/>
      <c r="JWX96" s="5"/>
      <c r="JWY96" s="5"/>
      <c r="JWZ96" s="5"/>
      <c r="JXA96" s="5"/>
      <c r="JXB96" s="5"/>
      <c r="JXC96" s="5"/>
      <c r="JXD96" s="5"/>
      <c r="JXE96" s="5"/>
      <c r="JXF96" s="5"/>
      <c r="JXG96" s="5"/>
      <c r="JXH96" s="5"/>
      <c r="JXI96" s="5"/>
      <c r="JXJ96" s="5"/>
      <c r="JXK96" s="5"/>
      <c r="JXL96" s="5"/>
      <c r="JXM96" s="5"/>
      <c r="JXN96" s="5"/>
      <c r="JXO96" s="5"/>
      <c r="JXP96" s="5"/>
      <c r="JXQ96" s="5"/>
      <c r="JXR96" s="5"/>
      <c r="JXS96" s="5"/>
      <c r="JXT96" s="5"/>
      <c r="JXU96" s="5"/>
      <c r="JXV96" s="5"/>
      <c r="JXW96" s="5"/>
      <c r="JXX96" s="5"/>
      <c r="JXY96" s="5"/>
      <c r="JXZ96" s="5"/>
      <c r="JYA96" s="5"/>
      <c r="JYB96" s="5"/>
      <c r="JYC96" s="5"/>
      <c r="JYD96" s="5"/>
      <c r="JYE96" s="5"/>
      <c r="JYF96" s="5"/>
      <c r="JYG96" s="5"/>
      <c r="JYH96" s="5"/>
      <c r="JYI96" s="5"/>
      <c r="JYJ96" s="5"/>
      <c r="JYK96" s="5"/>
      <c r="JYL96" s="5"/>
      <c r="JYM96" s="5"/>
      <c r="JYN96" s="5"/>
      <c r="JYO96" s="5"/>
      <c r="JYP96" s="5"/>
      <c r="JYQ96" s="5"/>
      <c r="JYR96" s="5"/>
      <c r="JYS96" s="5"/>
      <c r="JYT96" s="5"/>
      <c r="JYU96" s="5"/>
      <c r="JYV96" s="5"/>
      <c r="JYW96" s="5"/>
      <c r="JYX96" s="5"/>
      <c r="JYY96" s="5"/>
      <c r="JYZ96" s="5"/>
      <c r="JZA96" s="5"/>
      <c r="JZB96" s="5"/>
      <c r="JZC96" s="5"/>
      <c r="JZD96" s="5"/>
      <c r="JZE96" s="5"/>
      <c r="JZF96" s="5"/>
      <c r="JZG96" s="5"/>
      <c r="JZH96" s="5"/>
      <c r="JZI96" s="5"/>
      <c r="JZJ96" s="5"/>
      <c r="JZK96" s="5"/>
      <c r="JZL96" s="5"/>
      <c r="JZM96" s="5"/>
      <c r="JZN96" s="5"/>
      <c r="JZO96" s="5"/>
      <c r="JZP96" s="5"/>
      <c r="JZQ96" s="5"/>
      <c r="JZR96" s="5"/>
      <c r="JZS96" s="5"/>
      <c r="JZT96" s="5"/>
      <c r="JZU96" s="5"/>
      <c r="JZV96" s="5"/>
      <c r="JZW96" s="5"/>
      <c r="JZX96" s="5"/>
      <c r="JZY96" s="5"/>
      <c r="JZZ96" s="5"/>
      <c r="KAA96" s="5"/>
      <c r="KAB96" s="5"/>
      <c r="KAC96" s="5"/>
      <c r="KAD96" s="5"/>
      <c r="KAE96" s="5"/>
      <c r="KAF96" s="5"/>
      <c r="KAG96" s="5"/>
      <c r="KAH96" s="5"/>
      <c r="KAI96" s="5"/>
      <c r="KAJ96" s="5"/>
      <c r="KAK96" s="5"/>
      <c r="KAL96" s="5"/>
      <c r="KAM96" s="5"/>
      <c r="KAN96" s="5"/>
      <c r="KAO96" s="5"/>
      <c r="KAP96" s="5"/>
      <c r="KAQ96" s="5"/>
      <c r="KAR96" s="5"/>
      <c r="KAS96" s="5"/>
      <c r="KAT96" s="5"/>
      <c r="KAU96" s="5"/>
      <c r="KAV96" s="5"/>
      <c r="KAW96" s="5"/>
      <c r="KAX96" s="5"/>
      <c r="KAY96" s="5"/>
      <c r="KAZ96" s="5"/>
      <c r="KBA96" s="5"/>
      <c r="KBB96" s="5"/>
      <c r="KBC96" s="5"/>
      <c r="KBD96" s="5"/>
      <c r="KBE96" s="5"/>
      <c r="KBF96" s="5"/>
      <c r="KBG96" s="5"/>
      <c r="KBH96" s="5"/>
      <c r="KBI96" s="5"/>
      <c r="KBJ96" s="5"/>
      <c r="KBK96" s="5"/>
      <c r="KBL96" s="5"/>
      <c r="KBM96" s="5"/>
      <c r="KBN96" s="5"/>
      <c r="KBO96" s="5"/>
      <c r="KBP96" s="5"/>
      <c r="KBQ96" s="5"/>
      <c r="KBR96" s="5"/>
      <c r="KBS96" s="5"/>
      <c r="KBT96" s="5"/>
      <c r="KBU96" s="5"/>
      <c r="KBV96" s="5"/>
      <c r="KBW96" s="5"/>
      <c r="KBX96" s="5"/>
      <c r="KBY96" s="5"/>
      <c r="KBZ96" s="5"/>
      <c r="KCA96" s="5"/>
      <c r="KCB96" s="5"/>
      <c r="KCC96" s="5"/>
      <c r="KCD96" s="5"/>
      <c r="KCE96" s="5"/>
      <c r="KCF96" s="5"/>
      <c r="KCG96" s="5"/>
      <c r="KCH96" s="5"/>
      <c r="KCI96" s="5"/>
      <c r="KCJ96" s="5"/>
      <c r="KCK96" s="5"/>
      <c r="KCL96" s="5"/>
      <c r="KCM96" s="5"/>
      <c r="KCN96" s="5"/>
      <c r="KCO96" s="5"/>
      <c r="KCP96" s="5"/>
      <c r="KCQ96" s="5"/>
      <c r="KCR96" s="5"/>
      <c r="KCS96" s="5"/>
      <c r="KCT96" s="5"/>
      <c r="KCU96" s="5"/>
      <c r="KCV96" s="5"/>
      <c r="KCW96" s="5"/>
      <c r="KCX96" s="5"/>
      <c r="KCY96" s="5"/>
      <c r="KCZ96" s="5"/>
      <c r="KDA96" s="5"/>
      <c r="KDB96" s="5"/>
      <c r="KDC96" s="5"/>
      <c r="KDD96" s="5"/>
      <c r="KDE96" s="5"/>
      <c r="KDF96" s="5"/>
      <c r="KDG96" s="5"/>
      <c r="KDH96" s="5"/>
      <c r="KDI96" s="5"/>
      <c r="KDJ96" s="5"/>
      <c r="KDK96" s="5"/>
      <c r="KDL96" s="5"/>
      <c r="KDM96" s="5"/>
      <c r="KDN96" s="5"/>
      <c r="KDO96" s="5"/>
      <c r="KDP96" s="5"/>
      <c r="KDQ96" s="5"/>
      <c r="KDR96" s="5"/>
      <c r="KDS96" s="5"/>
      <c r="KDT96" s="5"/>
      <c r="KDU96" s="5"/>
      <c r="KDV96" s="5"/>
      <c r="KDW96" s="5"/>
      <c r="KDX96" s="5"/>
      <c r="KDY96" s="5"/>
      <c r="KDZ96" s="5"/>
      <c r="KEA96" s="5"/>
      <c r="KEB96" s="5"/>
      <c r="KEC96" s="5"/>
      <c r="KED96" s="5"/>
      <c r="KEE96" s="5"/>
      <c r="KEF96" s="5"/>
      <c r="KEG96" s="5"/>
      <c r="KEH96" s="5"/>
      <c r="KEI96" s="5"/>
      <c r="KEJ96" s="5"/>
      <c r="KEK96" s="5"/>
      <c r="KEL96" s="5"/>
      <c r="KEM96" s="5"/>
      <c r="KEN96" s="5"/>
      <c r="KEO96" s="5"/>
      <c r="KEP96" s="5"/>
      <c r="KEQ96" s="5"/>
      <c r="KER96" s="5"/>
      <c r="KES96" s="5"/>
      <c r="KET96" s="5"/>
      <c r="KEU96" s="5"/>
      <c r="KEV96" s="5"/>
      <c r="KEW96" s="5"/>
      <c r="KEX96" s="5"/>
      <c r="KEY96" s="5"/>
      <c r="KEZ96" s="5"/>
      <c r="KFA96" s="5"/>
      <c r="KFB96" s="5"/>
      <c r="KFC96" s="5"/>
      <c r="KFD96" s="5"/>
      <c r="KFE96" s="5"/>
      <c r="KFF96" s="5"/>
      <c r="KFG96" s="5"/>
      <c r="KFH96" s="5"/>
      <c r="KFI96" s="5"/>
      <c r="KFJ96" s="5"/>
      <c r="KFK96" s="5"/>
      <c r="KFL96" s="5"/>
      <c r="KFM96" s="5"/>
      <c r="KFN96" s="5"/>
      <c r="KFO96" s="5"/>
      <c r="KFP96" s="5"/>
      <c r="KFQ96" s="5"/>
      <c r="KFR96" s="5"/>
      <c r="KFS96" s="5"/>
      <c r="KFT96" s="5"/>
      <c r="KFU96" s="5"/>
      <c r="KFV96" s="5"/>
      <c r="KFW96" s="5"/>
      <c r="KFX96" s="5"/>
      <c r="KFY96" s="5"/>
      <c r="KFZ96" s="5"/>
      <c r="KGA96" s="5"/>
      <c r="KGB96" s="5"/>
      <c r="KGC96" s="5"/>
      <c r="KGD96" s="5"/>
      <c r="KGE96" s="5"/>
      <c r="KGF96" s="5"/>
      <c r="KGG96" s="5"/>
      <c r="KGH96" s="5"/>
      <c r="KGI96" s="5"/>
      <c r="KGJ96" s="5"/>
      <c r="KGK96" s="5"/>
      <c r="KGL96" s="5"/>
      <c r="KGM96" s="5"/>
      <c r="KGN96" s="5"/>
      <c r="KGO96" s="5"/>
      <c r="KGP96" s="5"/>
      <c r="KGQ96" s="5"/>
      <c r="KGR96" s="5"/>
      <c r="KGS96" s="5"/>
      <c r="KGT96" s="5"/>
      <c r="KGU96" s="5"/>
      <c r="KGV96" s="5"/>
      <c r="KGW96" s="5"/>
      <c r="KGX96" s="5"/>
      <c r="KGY96" s="5"/>
      <c r="KGZ96" s="5"/>
      <c r="KHA96" s="5"/>
      <c r="KHB96" s="5"/>
      <c r="KHC96" s="5"/>
      <c r="KHD96" s="5"/>
      <c r="KHE96" s="5"/>
      <c r="KHF96" s="5"/>
      <c r="KHG96" s="5"/>
      <c r="KHH96" s="5"/>
      <c r="KHI96" s="5"/>
      <c r="KHJ96" s="5"/>
      <c r="KHK96" s="5"/>
      <c r="KHL96" s="5"/>
      <c r="KHM96" s="5"/>
      <c r="KHN96" s="5"/>
      <c r="KHO96" s="5"/>
      <c r="KHP96" s="5"/>
      <c r="KHQ96" s="5"/>
      <c r="KHR96" s="5"/>
      <c r="KHS96" s="5"/>
      <c r="KHT96" s="5"/>
      <c r="KHU96" s="5"/>
      <c r="KHV96" s="5"/>
      <c r="KHW96" s="5"/>
      <c r="KHX96" s="5"/>
      <c r="KHY96" s="5"/>
      <c r="KHZ96" s="5"/>
      <c r="KIA96" s="5"/>
      <c r="KIB96" s="5"/>
      <c r="KIC96" s="5"/>
      <c r="KID96" s="5"/>
      <c r="KIE96" s="5"/>
      <c r="KIF96" s="5"/>
      <c r="KIG96" s="5"/>
      <c r="KIH96" s="5"/>
      <c r="KII96" s="5"/>
      <c r="KIJ96" s="5"/>
      <c r="KIK96" s="5"/>
      <c r="KIL96" s="5"/>
      <c r="KIM96" s="5"/>
      <c r="KIN96" s="5"/>
      <c r="KIO96" s="5"/>
      <c r="KIP96" s="5"/>
      <c r="KIQ96" s="5"/>
      <c r="KIR96" s="5"/>
      <c r="KIS96" s="5"/>
      <c r="KIT96" s="5"/>
      <c r="KIU96" s="5"/>
      <c r="KIV96" s="5"/>
      <c r="KIW96" s="5"/>
      <c r="KIX96" s="5"/>
      <c r="KIY96" s="5"/>
      <c r="KIZ96" s="5"/>
      <c r="KJA96" s="5"/>
      <c r="KJB96" s="5"/>
      <c r="KJC96" s="5"/>
      <c r="KJD96" s="5"/>
      <c r="KJE96" s="5"/>
      <c r="KJF96" s="5"/>
      <c r="KJG96" s="5"/>
      <c r="KJH96" s="5"/>
      <c r="KJI96" s="5"/>
      <c r="KJJ96" s="5"/>
      <c r="KJK96" s="5"/>
      <c r="KJL96" s="5"/>
      <c r="KJM96" s="5"/>
      <c r="KJN96" s="5"/>
      <c r="KJO96" s="5"/>
      <c r="KJP96" s="5"/>
      <c r="KJQ96" s="5"/>
      <c r="KJR96" s="5"/>
      <c r="KJS96" s="5"/>
      <c r="KJT96" s="5"/>
      <c r="KJU96" s="5"/>
      <c r="KJV96" s="5"/>
      <c r="KJW96" s="5"/>
      <c r="KJX96" s="5"/>
      <c r="KJY96" s="5"/>
      <c r="KJZ96" s="5"/>
      <c r="KKA96" s="5"/>
      <c r="KKB96" s="5"/>
      <c r="KKC96" s="5"/>
      <c r="KKD96" s="5"/>
      <c r="KKE96" s="5"/>
      <c r="KKF96" s="5"/>
      <c r="KKG96" s="5"/>
      <c r="KKH96" s="5"/>
      <c r="KKI96" s="5"/>
      <c r="KKJ96" s="5"/>
      <c r="KKK96" s="5"/>
      <c r="KKL96" s="5"/>
      <c r="KKM96" s="5"/>
      <c r="KKN96" s="5"/>
      <c r="KKO96" s="5"/>
      <c r="KKP96" s="5"/>
      <c r="KKQ96" s="5"/>
      <c r="KKR96" s="5"/>
      <c r="KKS96" s="5"/>
      <c r="KKT96" s="5"/>
      <c r="KKU96" s="5"/>
      <c r="KKV96" s="5"/>
      <c r="KKW96" s="5"/>
      <c r="KKX96" s="5"/>
      <c r="KKY96" s="5"/>
      <c r="KKZ96" s="5"/>
      <c r="KLA96" s="5"/>
      <c r="KLB96" s="5"/>
      <c r="KLC96" s="5"/>
      <c r="KLD96" s="5"/>
      <c r="KLE96" s="5"/>
      <c r="KLF96" s="5"/>
      <c r="KLG96" s="5"/>
      <c r="KLH96" s="5"/>
      <c r="KLI96" s="5"/>
      <c r="KLJ96" s="5"/>
      <c r="KLK96" s="5"/>
      <c r="KLL96" s="5"/>
      <c r="KLM96" s="5"/>
      <c r="KLN96" s="5"/>
      <c r="KLO96" s="5"/>
      <c r="KLP96" s="5"/>
      <c r="KLQ96" s="5"/>
      <c r="KLR96" s="5"/>
      <c r="KLS96" s="5"/>
      <c r="KLT96" s="5"/>
      <c r="KLU96" s="5"/>
      <c r="KLV96" s="5"/>
      <c r="KLW96" s="5"/>
      <c r="KLX96" s="5"/>
      <c r="KLY96" s="5"/>
      <c r="KLZ96" s="5"/>
      <c r="KMA96" s="5"/>
      <c r="KMB96" s="5"/>
      <c r="KMC96" s="5"/>
      <c r="KMD96" s="5"/>
      <c r="KME96" s="5"/>
      <c r="KMF96" s="5"/>
      <c r="KMG96" s="5"/>
      <c r="KMH96" s="5"/>
      <c r="KMI96" s="5"/>
      <c r="KMJ96" s="5"/>
      <c r="KMK96" s="5"/>
      <c r="KML96" s="5"/>
      <c r="KMM96" s="5"/>
      <c r="KMN96" s="5"/>
      <c r="KMO96" s="5"/>
      <c r="KMP96" s="5"/>
      <c r="KMQ96" s="5"/>
      <c r="KMR96" s="5"/>
      <c r="KMS96" s="5"/>
      <c r="KMT96" s="5"/>
      <c r="KMU96" s="5"/>
      <c r="KMV96" s="5"/>
      <c r="KMW96" s="5"/>
      <c r="KMX96" s="5"/>
      <c r="KMY96" s="5"/>
      <c r="KMZ96" s="5"/>
      <c r="KNA96" s="5"/>
      <c r="KNB96" s="5"/>
      <c r="KNC96" s="5"/>
      <c r="KND96" s="5"/>
      <c r="KNE96" s="5"/>
      <c r="KNF96" s="5"/>
      <c r="KNG96" s="5"/>
      <c r="KNH96" s="5"/>
      <c r="KNI96" s="5"/>
      <c r="KNJ96" s="5"/>
      <c r="KNK96" s="5"/>
      <c r="KNL96" s="5"/>
      <c r="KNM96" s="5"/>
      <c r="KNN96" s="5"/>
      <c r="KNO96" s="5"/>
      <c r="KNP96" s="5"/>
      <c r="KNQ96" s="5"/>
      <c r="KNR96" s="5"/>
      <c r="KNS96" s="5"/>
      <c r="KNT96" s="5"/>
      <c r="KNU96" s="5"/>
      <c r="KNV96" s="5"/>
      <c r="KNW96" s="5"/>
      <c r="KNX96" s="5"/>
      <c r="KNY96" s="5"/>
      <c r="KNZ96" s="5"/>
      <c r="KOA96" s="5"/>
      <c r="KOB96" s="5"/>
      <c r="KOC96" s="5"/>
      <c r="KOD96" s="5"/>
      <c r="KOE96" s="5"/>
      <c r="KOF96" s="5"/>
      <c r="KOG96" s="5"/>
      <c r="KOH96" s="5"/>
      <c r="KOI96" s="5"/>
      <c r="KOJ96" s="5"/>
      <c r="KOK96" s="5"/>
      <c r="KOL96" s="5"/>
      <c r="KOM96" s="5"/>
      <c r="KON96" s="5"/>
      <c r="KOO96" s="5"/>
      <c r="KOP96" s="5"/>
      <c r="KOQ96" s="5"/>
      <c r="KOR96" s="5"/>
      <c r="KOS96" s="5"/>
      <c r="KOT96" s="5"/>
      <c r="KOU96" s="5"/>
      <c r="KOV96" s="5"/>
      <c r="KOW96" s="5"/>
      <c r="KOX96" s="5"/>
      <c r="KOY96" s="5"/>
      <c r="KOZ96" s="5"/>
      <c r="KPA96" s="5"/>
      <c r="KPB96" s="5"/>
      <c r="KPC96" s="5"/>
      <c r="KPD96" s="5"/>
      <c r="KPE96" s="5"/>
      <c r="KPF96" s="5"/>
      <c r="KPG96" s="5"/>
      <c r="KPH96" s="5"/>
      <c r="KPI96" s="5"/>
      <c r="KPJ96" s="5"/>
      <c r="KPK96" s="5"/>
      <c r="KPL96" s="5"/>
      <c r="KPM96" s="5"/>
      <c r="KPN96" s="5"/>
      <c r="KPO96" s="5"/>
      <c r="KPP96" s="5"/>
      <c r="KPQ96" s="5"/>
      <c r="KPR96" s="5"/>
      <c r="KPS96" s="5"/>
      <c r="KPT96" s="5"/>
      <c r="KPU96" s="5"/>
      <c r="KPV96" s="5"/>
      <c r="KPW96" s="5"/>
      <c r="KPX96" s="5"/>
      <c r="KPY96" s="5"/>
      <c r="KPZ96" s="5"/>
      <c r="KQA96" s="5"/>
      <c r="KQB96" s="5"/>
      <c r="KQC96" s="5"/>
      <c r="KQD96" s="5"/>
      <c r="KQE96" s="5"/>
      <c r="KQF96" s="5"/>
      <c r="KQG96" s="5"/>
      <c r="KQH96" s="5"/>
      <c r="KQI96" s="5"/>
      <c r="KQJ96" s="5"/>
      <c r="KQK96" s="5"/>
      <c r="KQL96" s="5"/>
      <c r="KQM96" s="5"/>
      <c r="KQN96" s="5"/>
      <c r="KQO96" s="5"/>
      <c r="KQP96" s="5"/>
      <c r="KQQ96" s="5"/>
      <c r="KQR96" s="5"/>
      <c r="KQS96" s="5"/>
      <c r="KQT96" s="5"/>
      <c r="KQU96" s="5"/>
      <c r="KQV96" s="5"/>
      <c r="KQW96" s="5"/>
      <c r="KQX96" s="5"/>
      <c r="KQY96" s="5"/>
      <c r="KQZ96" s="5"/>
      <c r="KRA96" s="5"/>
      <c r="KRB96" s="5"/>
      <c r="KRC96" s="5"/>
      <c r="KRD96" s="5"/>
      <c r="KRE96" s="5"/>
      <c r="KRF96" s="5"/>
      <c r="KRG96" s="5"/>
      <c r="KRH96" s="5"/>
      <c r="KRI96" s="5"/>
      <c r="KRJ96" s="5"/>
      <c r="KRK96" s="5"/>
      <c r="KRL96" s="5"/>
      <c r="KRM96" s="5"/>
      <c r="KRN96" s="5"/>
      <c r="KRO96" s="5"/>
      <c r="KRP96" s="5"/>
      <c r="KRQ96" s="5"/>
      <c r="KRR96" s="5"/>
      <c r="KRS96" s="5"/>
      <c r="KRT96" s="5"/>
      <c r="KRU96" s="5"/>
      <c r="KRV96" s="5"/>
      <c r="KRW96" s="5"/>
      <c r="KRX96" s="5"/>
      <c r="KRY96" s="5"/>
      <c r="KRZ96" s="5"/>
      <c r="KSA96" s="5"/>
      <c r="KSB96" s="5"/>
      <c r="KSC96" s="5"/>
      <c r="KSD96" s="5"/>
      <c r="KSE96" s="5"/>
      <c r="KSF96" s="5"/>
      <c r="KSG96" s="5"/>
      <c r="KSH96" s="5"/>
      <c r="KSI96" s="5"/>
      <c r="KSJ96" s="5"/>
      <c r="KSK96" s="5"/>
      <c r="KSL96" s="5"/>
      <c r="KSM96" s="5"/>
      <c r="KSN96" s="5"/>
      <c r="KSO96" s="5"/>
      <c r="KSP96" s="5"/>
      <c r="KSQ96" s="5"/>
      <c r="KSR96" s="5"/>
      <c r="KSS96" s="5"/>
      <c r="KST96" s="5"/>
      <c r="KSU96" s="5"/>
      <c r="KSV96" s="5"/>
      <c r="KSW96" s="5"/>
      <c r="KSX96" s="5"/>
      <c r="KSY96" s="5"/>
      <c r="KSZ96" s="5"/>
      <c r="KTA96" s="5"/>
      <c r="KTB96" s="5"/>
      <c r="KTC96" s="5"/>
      <c r="KTD96" s="5"/>
      <c r="KTE96" s="5"/>
      <c r="KTF96" s="5"/>
      <c r="KTG96" s="5"/>
      <c r="KTH96" s="5"/>
      <c r="KTI96" s="5"/>
      <c r="KTJ96" s="5"/>
      <c r="KTK96" s="5"/>
      <c r="KTL96" s="5"/>
      <c r="KTM96" s="5"/>
      <c r="KTN96" s="5"/>
      <c r="KTO96" s="5"/>
      <c r="KTP96" s="5"/>
      <c r="KTQ96" s="5"/>
      <c r="KTR96" s="5"/>
      <c r="KTS96" s="5"/>
      <c r="KTT96" s="5"/>
      <c r="KTU96" s="5"/>
      <c r="KTV96" s="5"/>
      <c r="KTW96" s="5"/>
      <c r="KTX96" s="5"/>
      <c r="KTY96" s="5"/>
      <c r="KTZ96" s="5"/>
      <c r="KUA96" s="5"/>
      <c r="KUB96" s="5"/>
      <c r="KUC96" s="5"/>
      <c r="KUD96" s="5"/>
      <c r="KUE96" s="5"/>
      <c r="KUF96" s="5"/>
      <c r="KUG96" s="5"/>
      <c r="KUH96" s="5"/>
      <c r="KUI96" s="5"/>
      <c r="KUJ96" s="5"/>
      <c r="KUK96" s="5"/>
      <c r="KUL96" s="5"/>
      <c r="KUM96" s="5"/>
      <c r="KUN96" s="5"/>
      <c r="KUO96" s="5"/>
      <c r="KUP96" s="5"/>
      <c r="KUQ96" s="5"/>
      <c r="KUR96" s="5"/>
      <c r="KUS96" s="5"/>
      <c r="KUT96" s="5"/>
      <c r="KUU96" s="5"/>
      <c r="KUV96" s="5"/>
      <c r="KUW96" s="5"/>
      <c r="KUX96" s="5"/>
      <c r="KUY96" s="5"/>
      <c r="KUZ96" s="5"/>
      <c r="KVA96" s="5"/>
      <c r="KVB96" s="5"/>
      <c r="KVC96" s="5"/>
      <c r="KVD96" s="5"/>
      <c r="KVE96" s="5"/>
      <c r="KVF96" s="5"/>
      <c r="KVG96" s="5"/>
      <c r="KVH96" s="5"/>
      <c r="KVI96" s="5"/>
      <c r="KVJ96" s="5"/>
      <c r="KVK96" s="5"/>
      <c r="KVL96" s="5"/>
      <c r="KVM96" s="5"/>
      <c r="KVN96" s="5"/>
      <c r="KVO96" s="5"/>
      <c r="KVP96" s="5"/>
      <c r="KVQ96" s="5"/>
      <c r="KVR96" s="5"/>
      <c r="KVS96" s="5"/>
      <c r="KVT96" s="5"/>
      <c r="KVU96" s="5"/>
      <c r="KVV96" s="5"/>
      <c r="KVW96" s="5"/>
      <c r="KVX96" s="5"/>
      <c r="KVY96" s="5"/>
      <c r="KVZ96" s="5"/>
      <c r="KWA96" s="5"/>
      <c r="KWB96" s="5"/>
      <c r="KWC96" s="5"/>
      <c r="KWD96" s="5"/>
      <c r="KWE96" s="5"/>
      <c r="KWF96" s="5"/>
      <c r="KWG96" s="5"/>
      <c r="KWH96" s="5"/>
      <c r="KWI96" s="5"/>
      <c r="KWJ96" s="5"/>
      <c r="KWK96" s="5"/>
      <c r="KWL96" s="5"/>
      <c r="KWM96" s="5"/>
      <c r="KWN96" s="5"/>
      <c r="KWO96" s="5"/>
      <c r="KWP96" s="5"/>
      <c r="KWQ96" s="5"/>
      <c r="KWR96" s="5"/>
      <c r="KWS96" s="5"/>
      <c r="KWT96" s="5"/>
      <c r="KWU96" s="5"/>
      <c r="KWV96" s="5"/>
      <c r="KWW96" s="5"/>
      <c r="KWX96" s="5"/>
      <c r="KWY96" s="5"/>
      <c r="KWZ96" s="5"/>
      <c r="KXA96" s="5"/>
      <c r="KXB96" s="5"/>
      <c r="KXC96" s="5"/>
      <c r="KXD96" s="5"/>
      <c r="KXE96" s="5"/>
      <c r="KXF96" s="5"/>
      <c r="KXG96" s="5"/>
      <c r="KXH96" s="5"/>
      <c r="KXI96" s="5"/>
      <c r="KXJ96" s="5"/>
      <c r="KXK96" s="5"/>
      <c r="KXL96" s="5"/>
      <c r="KXM96" s="5"/>
      <c r="KXN96" s="5"/>
      <c r="KXO96" s="5"/>
      <c r="KXP96" s="5"/>
      <c r="KXQ96" s="5"/>
      <c r="KXR96" s="5"/>
      <c r="KXS96" s="5"/>
      <c r="KXT96" s="5"/>
      <c r="KXU96" s="5"/>
      <c r="KXV96" s="5"/>
      <c r="KXW96" s="5"/>
      <c r="KXX96" s="5"/>
      <c r="KXY96" s="5"/>
      <c r="KXZ96" s="5"/>
      <c r="KYA96" s="5"/>
      <c r="KYB96" s="5"/>
      <c r="KYC96" s="5"/>
      <c r="KYD96" s="5"/>
      <c r="KYE96" s="5"/>
      <c r="KYF96" s="5"/>
      <c r="KYG96" s="5"/>
      <c r="KYH96" s="5"/>
      <c r="KYI96" s="5"/>
      <c r="KYJ96" s="5"/>
      <c r="KYK96" s="5"/>
      <c r="KYL96" s="5"/>
      <c r="KYM96" s="5"/>
      <c r="KYN96" s="5"/>
      <c r="KYO96" s="5"/>
      <c r="KYP96" s="5"/>
      <c r="KYQ96" s="5"/>
      <c r="KYR96" s="5"/>
      <c r="KYS96" s="5"/>
      <c r="KYT96" s="5"/>
      <c r="KYU96" s="5"/>
      <c r="KYV96" s="5"/>
      <c r="KYW96" s="5"/>
      <c r="KYX96" s="5"/>
      <c r="KYY96" s="5"/>
      <c r="KYZ96" s="5"/>
      <c r="KZA96" s="5"/>
      <c r="KZB96" s="5"/>
      <c r="KZC96" s="5"/>
      <c r="KZD96" s="5"/>
      <c r="KZE96" s="5"/>
      <c r="KZF96" s="5"/>
      <c r="KZG96" s="5"/>
      <c r="KZH96" s="5"/>
      <c r="KZI96" s="5"/>
      <c r="KZJ96" s="5"/>
      <c r="KZK96" s="5"/>
      <c r="KZL96" s="5"/>
      <c r="KZM96" s="5"/>
      <c r="KZN96" s="5"/>
      <c r="KZO96" s="5"/>
      <c r="KZP96" s="5"/>
      <c r="KZQ96" s="5"/>
      <c r="KZR96" s="5"/>
      <c r="KZS96" s="5"/>
      <c r="KZT96" s="5"/>
      <c r="KZU96" s="5"/>
      <c r="KZV96" s="5"/>
      <c r="KZW96" s="5"/>
      <c r="KZX96" s="5"/>
      <c r="KZY96" s="5"/>
      <c r="KZZ96" s="5"/>
      <c r="LAA96" s="5"/>
      <c r="LAB96" s="5"/>
      <c r="LAC96" s="5"/>
      <c r="LAD96" s="5"/>
      <c r="LAE96" s="5"/>
      <c r="LAF96" s="5"/>
      <c r="LAG96" s="5"/>
      <c r="LAH96" s="5"/>
      <c r="LAI96" s="5"/>
      <c r="LAJ96" s="5"/>
      <c r="LAK96" s="5"/>
      <c r="LAL96" s="5"/>
      <c r="LAM96" s="5"/>
      <c r="LAN96" s="5"/>
      <c r="LAO96" s="5"/>
      <c r="LAP96" s="5"/>
      <c r="LAQ96" s="5"/>
      <c r="LAR96" s="5"/>
      <c r="LAS96" s="5"/>
      <c r="LAT96" s="5"/>
      <c r="LAU96" s="5"/>
      <c r="LAV96" s="5"/>
      <c r="LAW96" s="5"/>
      <c r="LAX96" s="5"/>
      <c r="LAY96" s="5"/>
      <c r="LAZ96" s="5"/>
      <c r="LBA96" s="5"/>
      <c r="LBB96" s="5"/>
      <c r="LBC96" s="5"/>
      <c r="LBD96" s="5"/>
      <c r="LBE96" s="5"/>
      <c r="LBF96" s="5"/>
      <c r="LBG96" s="5"/>
      <c r="LBH96" s="5"/>
      <c r="LBI96" s="5"/>
      <c r="LBJ96" s="5"/>
      <c r="LBK96" s="5"/>
      <c r="LBL96" s="5"/>
      <c r="LBM96" s="5"/>
      <c r="LBN96" s="5"/>
      <c r="LBO96" s="5"/>
      <c r="LBP96" s="5"/>
      <c r="LBQ96" s="5"/>
      <c r="LBR96" s="5"/>
      <c r="LBS96" s="5"/>
      <c r="LBT96" s="5"/>
      <c r="LBU96" s="5"/>
      <c r="LBV96" s="5"/>
      <c r="LBW96" s="5"/>
      <c r="LBX96" s="5"/>
      <c r="LBY96" s="5"/>
      <c r="LBZ96" s="5"/>
      <c r="LCA96" s="5"/>
      <c r="LCB96" s="5"/>
      <c r="LCC96" s="5"/>
      <c r="LCD96" s="5"/>
      <c r="LCE96" s="5"/>
      <c r="LCF96" s="5"/>
      <c r="LCG96" s="5"/>
      <c r="LCH96" s="5"/>
      <c r="LCI96" s="5"/>
      <c r="LCJ96" s="5"/>
      <c r="LCK96" s="5"/>
      <c r="LCL96" s="5"/>
      <c r="LCM96" s="5"/>
      <c r="LCN96" s="5"/>
      <c r="LCO96" s="5"/>
      <c r="LCP96" s="5"/>
      <c r="LCQ96" s="5"/>
      <c r="LCR96" s="5"/>
      <c r="LCS96" s="5"/>
      <c r="LCT96" s="5"/>
      <c r="LCU96" s="5"/>
      <c r="LCV96" s="5"/>
      <c r="LCW96" s="5"/>
      <c r="LCX96" s="5"/>
      <c r="LCY96" s="5"/>
      <c r="LCZ96" s="5"/>
      <c r="LDA96" s="5"/>
      <c r="LDB96" s="5"/>
      <c r="LDC96" s="5"/>
      <c r="LDD96" s="5"/>
      <c r="LDE96" s="5"/>
      <c r="LDF96" s="5"/>
      <c r="LDG96" s="5"/>
      <c r="LDH96" s="5"/>
      <c r="LDI96" s="5"/>
      <c r="LDJ96" s="5"/>
      <c r="LDK96" s="5"/>
      <c r="LDL96" s="5"/>
      <c r="LDM96" s="5"/>
      <c r="LDN96" s="5"/>
      <c r="LDO96" s="5"/>
      <c r="LDP96" s="5"/>
      <c r="LDQ96" s="5"/>
      <c r="LDR96" s="5"/>
      <c r="LDS96" s="5"/>
      <c r="LDT96" s="5"/>
      <c r="LDU96" s="5"/>
      <c r="LDV96" s="5"/>
      <c r="LDW96" s="5"/>
      <c r="LDX96" s="5"/>
      <c r="LDY96" s="5"/>
      <c r="LDZ96" s="5"/>
      <c r="LEA96" s="5"/>
      <c r="LEB96" s="5"/>
      <c r="LEC96" s="5"/>
      <c r="LED96" s="5"/>
      <c r="LEE96" s="5"/>
      <c r="LEF96" s="5"/>
      <c r="LEG96" s="5"/>
      <c r="LEH96" s="5"/>
      <c r="LEI96" s="5"/>
      <c r="LEJ96" s="5"/>
      <c r="LEK96" s="5"/>
      <c r="LEL96" s="5"/>
      <c r="LEM96" s="5"/>
      <c r="LEN96" s="5"/>
      <c r="LEO96" s="5"/>
      <c r="LEP96" s="5"/>
      <c r="LEQ96" s="5"/>
      <c r="LER96" s="5"/>
      <c r="LES96" s="5"/>
      <c r="LET96" s="5"/>
      <c r="LEU96" s="5"/>
      <c r="LEV96" s="5"/>
      <c r="LEW96" s="5"/>
      <c r="LEX96" s="5"/>
      <c r="LEY96" s="5"/>
      <c r="LEZ96" s="5"/>
      <c r="LFA96" s="5"/>
      <c r="LFB96" s="5"/>
      <c r="LFC96" s="5"/>
      <c r="LFD96" s="5"/>
      <c r="LFE96" s="5"/>
      <c r="LFF96" s="5"/>
      <c r="LFG96" s="5"/>
      <c r="LFH96" s="5"/>
      <c r="LFI96" s="5"/>
      <c r="LFJ96" s="5"/>
      <c r="LFK96" s="5"/>
      <c r="LFL96" s="5"/>
      <c r="LFM96" s="5"/>
      <c r="LFN96" s="5"/>
      <c r="LFO96" s="5"/>
      <c r="LFP96" s="5"/>
      <c r="LFQ96" s="5"/>
      <c r="LFR96" s="5"/>
      <c r="LFS96" s="5"/>
      <c r="LFT96" s="5"/>
      <c r="LFU96" s="5"/>
      <c r="LFV96" s="5"/>
      <c r="LFW96" s="5"/>
      <c r="LFX96" s="5"/>
      <c r="LFY96" s="5"/>
      <c r="LFZ96" s="5"/>
      <c r="LGA96" s="5"/>
      <c r="LGB96" s="5"/>
      <c r="LGC96" s="5"/>
      <c r="LGD96" s="5"/>
      <c r="LGE96" s="5"/>
      <c r="LGF96" s="5"/>
      <c r="LGG96" s="5"/>
      <c r="LGH96" s="5"/>
      <c r="LGI96" s="5"/>
      <c r="LGJ96" s="5"/>
      <c r="LGK96" s="5"/>
      <c r="LGL96" s="5"/>
      <c r="LGM96" s="5"/>
      <c r="LGN96" s="5"/>
      <c r="LGO96" s="5"/>
      <c r="LGP96" s="5"/>
      <c r="LGQ96" s="5"/>
      <c r="LGR96" s="5"/>
      <c r="LGS96" s="5"/>
      <c r="LGT96" s="5"/>
      <c r="LGU96" s="5"/>
      <c r="LGV96" s="5"/>
      <c r="LGW96" s="5"/>
      <c r="LGX96" s="5"/>
      <c r="LGY96" s="5"/>
      <c r="LGZ96" s="5"/>
      <c r="LHA96" s="5"/>
      <c r="LHB96" s="5"/>
      <c r="LHC96" s="5"/>
      <c r="LHD96" s="5"/>
      <c r="LHE96" s="5"/>
      <c r="LHF96" s="5"/>
      <c r="LHG96" s="5"/>
      <c r="LHH96" s="5"/>
      <c r="LHI96" s="5"/>
      <c r="LHJ96" s="5"/>
      <c r="LHK96" s="5"/>
      <c r="LHL96" s="5"/>
      <c r="LHM96" s="5"/>
      <c r="LHN96" s="5"/>
      <c r="LHO96" s="5"/>
      <c r="LHP96" s="5"/>
      <c r="LHQ96" s="5"/>
      <c r="LHR96" s="5"/>
      <c r="LHS96" s="5"/>
      <c r="LHT96" s="5"/>
      <c r="LHU96" s="5"/>
      <c r="LHV96" s="5"/>
      <c r="LHW96" s="5"/>
      <c r="LHX96" s="5"/>
      <c r="LHY96" s="5"/>
      <c r="LHZ96" s="5"/>
      <c r="LIA96" s="5"/>
      <c r="LIB96" s="5"/>
      <c r="LIC96" s="5"/>
      <c r="LID96" s="5"/>
      <c r="LIE96" s="5"/>
      <c r="LIF96" s="5"/>
      <c r="LIG96" s="5"/>
      <c r="LIH96" s="5"/>
      <c r="LII96" s="5"/>
      <c r="LIJ96" s="5"/>
      <c r="LIK96" s="5"/>
      <c r="LIL96" s="5"/>
      <c r="LIM96" s="5"/>
      <c r="LIN96" s="5"/>
      <c r="LIO96" s="5"/>
      <c r="LIP96" s="5"/>
      <c r="LIQ96" s="5"/>
      <c r="LIR96" s="5"/>
      <c r="LIS96" s="5"/>
      <c r="LIT96" s="5"/>
      <c r="LIU96" s="5"/>
      <c r="LIV96" s="5"/>
      <c r="LIW96" s="5"/>
      <c r="LIX96" s="5"/>
      <c r="LIY96" s="5"/>
      <c r="LIZ96" s="5"/>
      <c r="LJA96" s="5"/>
      <c r="LJB96" s="5"/>
      <c r="LJC96" s="5"/>
      <c r="LJD96" s="5"/>
      <c r="LJE96" s="5"/>
      <c r="LJF96" s="5"/>
      <c r="LJG96" s="5"/>
      <c r="LJH96" s="5"/>
      <c r="LJI96" s="5"/>
      <c r="LJJ96" s="5"/>
      <c r="LJK96" s="5"/>
      <c r="LJL96" s="5"/>
      <c r="LJM96" s="5"/>
      <c r="LJN96" s="5"/>
      <c r="LJO96" s="5"/>
      <c r="LJP96" s="5"/>
      <c r="LJQ96" s="5"/>
      <c r="LJR96" s="5"/>
      <c r="LJS96" s="5"/>
      <c r="LJT96" s="5"/>
      <c r="LJU96" s="5"/>
      <c r="LJV96" s="5"/>
      <c r="LJW96" s="5"/>
      <c r="LJX96" s="5"/>
      <c r="LJY96" s="5"/>
      <c r="LJZ96" s="5"/>
      <c r="LKA96" s="5"/>
      <c r="LKB96" s="5"/>
      <c r="LKC96" s="5"/>
      <c r="LKD96" s="5"/>
      <c r="LKE96" s="5"/>
      <c r="LKF96" s="5"/>
      <c r="LKG96" s="5"/>
      <c r="LKH96" s="5"/>
      <c r="LKI96" s="5"/>
      <c r="LKJ96" s="5"/>
      <c r="LKK96" s="5"/>
      <c r="LKL96" s="5"/>
      <c r="LKM96" s="5"/>
      <c r="LKN96" s="5"/>
      <c r="LKO96" s="5"/>
      <c r="LKP96" s="5"/>
      <c r="LKQ96" s="5"/>
      <c r="LKR96" s="5"/>
      <c r="LKS96" s="5"/>
      <c r="LKT96" s="5"/>
      <c r="LKU96" s="5"/>
      <c r="LKV96" s="5"/>
      <c r="LKW96" s="5"/>
      <c r="LKX96" s="5"/>
      <c r="LKY96" s="5"/>
      <c r="LKZ96" s="5"/>
      <c r="LLA96" s="5"/>
      <c r="LLB96" s="5"/>
      <c r="LLC96" s="5"/>
      <c r="LLD96" s="5"/>
      <c r="LLE96" s="5"/>
      <c r="LLF96" s="5"/>
      <c r="LLG96" s="5"/>
      <c r="LLH96" s="5"/>
      <c r="LLI96" s="5"/>
      <c r="LLJ96" s="5"/>
      <c r="LLK96" s="5"/>
      <c r="LLL96" s="5"/>
      <c r="LLM96" s="5"/>
      <c r="LLN96" s="5"/>
      <c r="LLO96" s="5"/>
      <c r="LLP96" s="5"/>
      <c r="LLQ96" s="5"/>
      <c r="LLR96" s="5"/>
      <c r="LLS96" s="5"/>
      <c r="LLT96" s="5"/>
      <c r="LLU96" s="5"/>
      <c r="LLV96" s="5"/>
      <c r="LLW96" s="5"/>
      <c r="LLX96" s="5"/>
      <c r="LLY96" s="5"/>
      <c r="LLZ96" s="5"/>
      <c r="LMA96" s="5"/>
      <c r="LMB96" s="5"/>
      <c r="LMC96" s="5"/>
      <c r="LMD96" s="5"/>
      <c r="LME96" s="5"/>
      <c r="LMF96" s="5"/>
      <c r="LMG96" s="5"/>
      <c r="LMH96" s="5"/>
      <c r="LMI96" s="5"/>
      <c r="LMJ96" s="5"/>
      <c r="LMK96" s="5"/>
      <c r="LML96" s="5"/>
      <c r="LMM96" s="5"/>
      <c r="LMN96" s="5"/>
      <c r="LMO96" s="5"/>
      <c r="LMP96" s="5"/>
      <c r="LMQ96" s="5"/>
      <c r="LMR96" s="5"/>
      <c r="LMS96" s="5"/>
      <c r="LMT96" s="5"/>
      <c r="LMU96" s="5"/>
      <c r="LMV96" s="5"/>
      <c r="LMW96" s="5"/>
      <c r="LMX96" s="5"/>
      <c r="LMY96" s="5"/>
      <c r="LMZ96" s="5"/>
      <c r="LNA96" s="5"/>
      <c r="LNB96" s="5"/>
      <c r="LNC96" s="5"/>
      <c r="LND96" s="5"/>
      <c r="LNE96" s="5"/>
      <c r="LNF96" s="5"/>
      <c r="LNG96" s="5"/>
      <c r="LNH96" s="5"/>
      <c r="LNI96" s="5"/>
      <c r="LNJ96" s="5"/>
      <c r="LNK96" s="5"/>
      <c r="LNL96" s="5"/>
      <c r="LNM96" s="5"/>
      <c r="LNN96" s="5"/>
      <c r="LNO96" s="5"/>
      <c r="LNP96" s="5"/>
      <c r="LNQ96" s="5"/>
      <c r="LNR96" s="5"/>
      <c r="LNS96" s="5"/>
      <c r="LNT96" s="5"/>
      <c r="LNU96" s="5"/>
      <c r="LNV96" s="5"/>
      <c r="LNW96" s="5"/>
      <c r="LNX96" s="5"/>
      <c r="LNY96" s="5"/>
      <c r="LNZ96" s="5"/>
      <c r="LOA96" s="5"/>
      <c r="LOB96" s="5"/>
      <c r="LOC96" s="5"/>
      <c r="LOD96" s="5"/>
      <c r="LOE96" s="5"/>
      <c r="LOF96" s="5"/>
      <c r="LOG96" s="5"/>
      <c r="LOH96" s="5"/>
      <c r="LOI96" s="5"/>
      <c r="LOJ96" s="5"/>
      <c r="LOK96" s="5"/>
      <c r="LOL96" s="5"/>
      <c r="LOM96" s="5"/>
      <c r="LON96" s="5"/>
      <c r="LOO96" s="5"/>
      <c r="LOP96" s="5"/>
      <c r="LOQ96" s="5"/>
      <c r="LOR96" s="5"/>
      <c r="LOS96" s="5"/>
      <c r="LOT96" s="5"/>
      <c r="LOU96" s="5"/>
      <c r="LOV96" s="5"/>
      <c r="LOW96" s="5"/>
      <c r="LOX96" s="5"/>
      <c r="LOY96" s="5"/>
      <c r="LOZ96" s="5"/>
      <c r="LPA96" s="5"/>
      <c r="LPB96" s="5"/>
      <c r="LPC96" s="5"/>
      <c r="LPD96" s="5"/>
      <c r="LPE96" s="5"/>
      <c r="LPF96" s="5"/>
      <c r="LPG96" s="5"/>
      <c r="LPH96" s="5"/>
      <c r="LPI96" s="5"/>
      <c r="LPJ96" s="5"/>
      <c r="LPK96" s="5"/>
      <c r="LPL96" s="5"/>
      <c r="LPM96" s="5"/>
      <c r="LPN96" s="5"/>
      <c r="LPO96" s="5"/>
      <c r="LPP96" s="5"/>
      <c r="LPQ96" s="5"/>
      <c r="LPR96" s="5"/>
      <c r="LPS96" s="5"/>
      <c r="LPT96" s="5"/>
      <c r="LPU96" s="5"/>
      <c r="LPV96" s="5"/>
      <c r="LPW96" s="5"/>
      <c r="LPX96" s="5"/>
      <c r="LPY96" s="5"/>
      <c r="LPZ96" s="5"/>
      <c r="LQA96" s="5"/>
      <c r="LQB96" s="5"/>
      <c r="LQC96" s="5"/>
      <c r="LQD96" s="5"/>
      <c r="LQE96" s="5"/>
      <c r="LQF96" s="5"/>
      <c r="LQG96" s="5"/>
      <c r="LQH96" s="5"/>
      <c r="LQI96" s="5"/>
      <c r="LQJ96" s="5"/>
      <c r="LQK96" s="5"/>
      <c r="LQL96" s="5"/>
      <c r="LQM96" s="5"/>
      <c r="LQN96" s="5"/>
      <c r="LQO96" s="5"/>
      <c r="LQP96" s="5"/>
      <c r="LQQ96" s="5"/>
      <c r="LQR96" s="5"/>
      <c r="LQS96" s="5"/>
      <c r="LQT96" s="5"/>
      <c r="LQU96" s="5"/>
      <c r="LQV96" s="5"/>
      <c r="LQW96" s="5"/>
      <c r="LQX96" s="5"/>
      <c r="LQY96" s="5"/>
      <c r="LQZ96" s="5"/>
      <c r="LRA96" s="5"/>
      <c r="LRB96" s="5"/>
      <c r="LRC96" s="5"/>
      <c r="LRD96" s="5"/>
      <c r="LRE96" s="5"/>
      <c r="LRF96" s="5"/>
      <c r="LRG96" s="5"/>
      <c r="LRH96" s="5"/>
      <c r="LRI96" s="5"/>
      <c r="LRJ96" s="5"/>
      <c r="LRK96" s="5"/>
      <c r="LRL96" s="5"/>
      <c r="LRM96" s="5"/>
      <c r="LRN96" s="5"/>
      <c r="LRO96" s="5"/>
      <c r="LRP96" s="5"/>
      <c r="LRQ96" s="5"/>
      <c r="LRR96" s="5"/>
      <c r="LRS96" s="5"/>
      <c r="LRT96" s="5"/>
      <c r="LRU96" s="5"/>
      <c r="LRV96" s="5"/>
      <c r="LRW96" s="5"/>
      <c r="LRX96" s="5"/>
      <c r="LRY96" s="5"/>
      <c r="LRZ96" s="5"/>
      <c r="LSA96" s="5"/>
      <c r="LSB96" s="5"/>
      <c r="LSC96" s="5"/>
      <c r="LSD96" s="5"/>
      <c r="LSE96" s="5"/>
      <c r="LSF96" s="5"/>
      <c r="LSG96" s="5"/>
      <c r="LSH96" s="5"/>
      <c r="LSI96" s="5"/>
      <c r="LSJ96" s="5"/>
      <c r="LSK96" s="5"/>
      <c r="LSL96" s="5"/>
      <c r="LSM96" s="5"/>
      <c r="LSN96" s="5"/>
      <c r="LSO96" s="5"/>
      <c r="LSP96" s="5"/>
      <c r="LSQ96" s="5"/>
      <c r="LSR96" s="5"/>
      <c r="LSS96" s="5"/>
      <c r="LST96" s="5"/>
      <c r="LSU96" s="5"/>
      <c r="LSV96" s="5"/>
      <c r="LSW96" s="5"/>
      <c r="LSX96" s="5"/>
      <c r="LSY96" s="5"/>
      <c r="LSZ96" s="5"/>
      <c r="LTA96" s="5"/>
      <c r="LTB96" s="5"/>
      <c r="LTC96" s="5"/>
      <c r="LTD96" s="5"/>
      <c r="LTE96" s="5"/>
      <c r="LTF96" s="5"/>
      <c r="LTG96" s="5"/>
      <c r="LTH96" s="5"/>
      <c r="LTI96" s="5"/>
      <c r="LTJ96" s="5"/>
      <c r="LTK96" s="5"/>
      <c r="LTL96" s="5"/>
      <c r="LTM96" s="5"/>
      <c r="LTN96" s="5"/>
      <c r="LTO96" s="5"/>
      <c r="LTP96" s="5"/>
      <c r="LTQ96" s="5"/>
      <c r="LTR96" s="5"/>
      <c r="LTS96" s="5"/>
      <c r="LTT96" s="5"/>
      <c r="LTU96" s="5"/>
      <c r="LTV96" s="5"/>
      <c r="LTW96" s="5"/>
      <c r="LTX96" s="5"/>
      <c r="LTY96" s="5"/>
      <c r="LTZ96" s="5"/>
      <c r="LUA96" s="5"/>
      <c r="LUB96" s="5"/>
      <c r="LUC96" s="5"/>
      <c r="LUD96" s="5"/>
      <c r="LUE96" s="5"/>
      <c r="LUF96" s="5"/>
      <c r="LUG96" s="5"/>
      <c r="LUH96" s="5"/>
      <c r="LUI96" s="5"/>
      <c r="LUJ96" s="5"/>
      <c r="LUK96" s="5"/>
      <c r="LUL96" s="5"/>
      <c r="LUM96" s="5"/>
      <c r="LUN96" s="5"/>
      <c r="LUO96" s="5"/>
      <c r="LUP96" s="5"/>
      <c r="LUQ96" s="5"/>
      <c r="LUR96" s="5"/>
      <c r="LUS96" s="5"/>
      <c r="LUT96" s="5"/>
      <c r="LUU96" s="5"/>
      <c r="LUV96" s="5"/>
      <c r="LUW96" s="5"/>
      <c r="LUX96" s="5"/>
      <c r="LUY96" s="5"/>
      <c r="LUZ96" s="5"/>
      <c r="LVA96" s="5"/>
      <c r="LVB96" s="5"/>
      <c r="LVC96" s="5"/>
      <c r="LVD96" s="5"/>
      <c r="LVE96" s="5"/>
      <c r="LVF96" s="5"/>
      <c r="LVG96" s="5"/>
      <c r="LVH96" s="5"/>
      <c r="LVI96" s="5"/>
      <c r="LVJ96" s="5"/>
      <c r="LVK96" s="5"/>
      <c r="LVL96" s="5"/>
      <c r="LVM96" s="5"/>
      <c r="LVN96" s="5"/>
      <c r="LVO96" s="5"/>
      <c r="LVP96" s="5"/>
      <c r="LVQ96" s="5"/>
      <c r="LVR96" s="5"/>
      <c r="LVS96" s="5"/>
      <c r="LVT96" s="5"/>
      <c r="LVU96" s="5"/>
      <c r="LVV96" s="5"/>
      <c r="LVW96" s="5"/>
      <c r="LVX96" s="5"/>
      <c r="LVY96" s="5"/>
      <c r="LVZ96" s="5"/>
      <c r="LWA96" s="5"/>
      <c r="LWB96" s="5"/>
      <c r="LWC96" s="5"/>
      <c r="LWD96" s="5"/>
      <c r="LWE96" s="5"/>
      <c r="LWF96" s="5"/>
      <c r="LWG96" s="5"/>
      <c r="LWH96" s="5"/>
      <c r="LWI96" s="5"/>
      <c r="LWJ96" s="5"/>
      <c r="LWK96" s="5"/>
      <c r="LWL96" s="5"/>
      <c r="LWM96" s="5"/>
      <c r="LWN96" s="5"/>
      <c r="LWO96" s="5"/>
      <c r="LWP96" s="5"/>
      <c r="LWQ96" s="5"/>
      <c r="LWR96" s="5"/>
      <c r="LWS96" s="5"/>
      <c r="LWT96" s="5"/>
      <c r="LWU96" s="5"/>
      <c r="LWV96" s="5"/>
      <c r="LWW96" s="5"/>
      <c r="LWX96" s="5"/>
      <c r="LWY96" s="5"/>
      <c r="LWZ96" s="5"/>
      <c r="LXA96" s="5"/>
      <c r="LXB96" s="5"/>
      <c r="LXC96" s="5"/>
      <c r="LXD96" s="5"/>
      <c r="LXE96" s="5"/>
      <c r="LXF96" s="5"/>
      <c r="LXG96" s="5"/>
      <c r="LXH96" s="5"/>
      <c r="LXI96" s="5"/>
      <c r="LXJ96" s="5"/>
      <c r="LXK96" s="5"/>
      <c r="LXL96" s="5"/>
      <c r="LXM96" s="5"/>
      <c r="LXN96" s="5"/>
      <c r="LXO96" s="5"/>
      <c r="LXP96" s="5"/>
      <c r="LXQ96" s="5"/>
      <c r="LXR96" s="5"/>
      <c r="LXS96" s="5"/>
      <c r="LXT96" s="5"/>
      <c r="LXU96" s="5"/>
      <c r="LXV96" s="5"/>
      <c r="LXW96" s="5"/>
      <c r="LXX96" s="5"/>
      <c r="LXY96" s="5"/>
      <c r="LXZ96" s="5"/>
      <c r="LYA96" s="5"/>
      <c r="LYB96" s="5"/>
      <c r="LYC96" s="5"/>
      <c r="LYD96" s="5"/>
      <c r="LYE96" s="5"/>
      <c r="LYF96" s="5"/>
      <c r="LYG96" s="5"/>
      <c r="LYH96" s="5"/>
      <c r="LYI96" s="5"/>
      <c r="LYJ96" s="5"/>
      <c r="LYK96" s="5"/>
      <c r="LYL96" s="5"/>
      <c r="LYM96" s="5"/>
      <c r="LYN96" s="5"/>
      <c r="LYO96" s="5"/>
      <c r="LYP96" s="5"/>
      <c r="LYQ96" s="5"/>
      <c r="LYR96" s="5"/>
      <c r="LYS96" s="5"/>
      <c r="LYT96" s="5"/>
      <c r="LYU96" s="5"/>
      <c r="LYV96" s="5"/>
      <c r="LYW96" s="5"/>
      <c r="LYX96" s="5"/>
      <c r="LYY96" s="5"/>
      <c r="LYZ96" s="5"/>
      <c r="LZA96" s="5"/>
      <c r="LZB96" s="5"/>
      <c r="LZC96" s="5"/>
      <c r="LZD96" s="5"/>
      <c r="LZE96" s="5"/>
      <c r="LZF96" s="5"/>
      <c r="LZG96" s="5"/>
      <c r="LZH96" s="5"/>
      <c r="LZI96" s="5"/>
      <c r="LZJ96" s="5"/>
      <c r="LZK96" s="5"/>
      <c r="LZL96" s="5"/>
      <c r="LZM96" s="5"/>
      <c r="LZN96" s="5"/>
      <c r="LZO96" s="5"/>
      <c r="LZP96" s="5"/>
      <c r="LZQ96" s="5"/>
      <c r="LZR96" s="5"/>
      <c r="LZS96" s="5"/>
      <c r="LZT96" s="5"/>
      <c r="LZU96" s="5"/>
      <c r="LZV96" s="5"/>
      <c r="LZW96" s="5"/>
      <c r="LZX96" s="5"/>
      <c r="LZY96" s="5"/>
      <c r="LZZ96" s="5"/>
      <c r="MAA96" s="5"/>
      <c r="MAB96" s="5"/>
      <c r="MAC96" s="5"/>
      <c r="MAD96" s="5"/>
      <c r="MAE96" s="5"/>
      <c r="MAF96" s="5"/>
      <c r="MAG96" s="5"/>
      <c r="MAH96" s="5"/>
      <c r="MAI96" s="5"/>
      <c r="MAJ96" s="5"/>
      <c r="MAK96" s="5"/>
      <c r="MAL96" s="5"/>
      <c r="MAM96" s="5"/>
      <c r="MAN96" s="5"/>
      <c r="MAO96" s="5"/>
      <c r="MAP96" s="5"/>
      <c r="MAQ96" s="5"/>
      <c r="MAR96" s="5"/>
      <c r="MAS96" s="5"/>
      <c r="MAT96" s="5"/>
      <c r="MAU96" s="5"/>
      <c r="MAV96" s="5"/>
      <c r="MAW96" s="5"/>
      <c r="MAX96" s="5"/>
      <c r="MAY96" s="5"/>
      <c r="MAZ96" s="5"/>
      <c r="MBA96" s="5"/>
      <c r="MBB96" s="5"/>
      <c r="MBC96" s="5"/>
      <c r="MBD96" s="5"/>
      <c r="MBE96" s="5"/>
      <c r="MBF96" s="5"/>
      <c r="MBG96" s="5"/>
      <c r="MBH96" s="5"/>
      <c r="MBI96" s="5"/>
      <c r="MBJ96" s="5"/>
      <c r="MBK96" s="5"/>
      <c r="MBL96" s="5"/>
      <c r="MBM96" s="5"/>
      <c r="MBN96" s="5"/>
      <c r="MBO96" s="5"/>
      <c r="MBP96" s="5"/>
      <c r="MBQ96" s="5"/>
      <c r="MBR96" s="5"/>
      <c r="MBS96" s="5"/>
      <c r="MBT96" s="5"/>
      <c r="MBU96" s="5"/>
      <c r="MBV96" s="5"/>
      <c r="MBW96" s="5"/>
      <c r="MBX96" s="5"/>
      <c r="MBY96" s="5"/>
      <c r="MBZ96" s="5"/>
      <c r="MCA96" s="5"/>
      <c r="MCB96" s="5"/>
      <c r="MCC96" s="5"/>
      <c r="MCD96" s="5"/>
      <c r="MCE96" s="5"/>
      <c r="MCF96" s="5"/>
      <c r="MCG96" s="5"/>
      <c r="MCH96" s="5"/>
      <c r="MCI96" s="5"/>
      <c r="MCJ96" s="5"/>
      <c r="MCK96" s="5"/>
      <c r="MCL96" s="5"/>
      <c r="MCM96" s="5"/>
      <c r="MCN96" s="5"/>
      <c r="MCO96" s="5"/>
      <c r="MCP96" s="5"/>
      <c r="MCQ96" s="5"/>
      <c r="MCR96" s="5"/>
      <c r="MCS96" s="5"/>
      <c r="MCT96" s="5"/>
      <c r="MCU96" s="5"/>
      <c r="MCV96" s="5"/>
      <c r="MCW96" s="5"/>
      <c r="MCX96" s="5"/>
      <c r="MCY96" s="5"/>
      <c r="MCZ96" s="5"/>
      <c r="MDA96" s="5"/>
      <c r="MDB96" s="5"/>
      <c r="MDC96" s="5"/>
      <c r="MDD96" s="5"/>
      <c r="MDE96" s="5"/>
      <c r="MDF96" s="5"/>
      <c r="MDG96" s="5"/>
      <c r="MDH96" s="5"/>
      <c r="MDI96" s="5"/>
      <c r="MDJ96" s="5"/>
      <c r="MDK96" s="5"/>
      <c r="MDL96" s="5"/>
      <c r="MDM96" s="5"/>
      <c r="MDN96" s="5"/>
      <c r="MDO96" s="5"/>
      <c r="MDP96" s="5"/>
      <c r="MDQ96" s="5"/>
      <c r="MDR96" s="5"/>
      <c r="MDS96" s="5"/>
      <c r="MDT96" s="5"/>
      <c r="MDU96" s="5"/>
      <c r="MDV96" s="5"/>
      <c r="MDW96" s="5"/>
      <c r="MDX96" s="5"/>
      <c r="MDY96" s="5"/>
      <c r="MDZ96" s="5"/>
      <c r="MEA96" s="5"/>
      <c r="MEB96" s="5"/>
      <c r="MEC96" s="5"/>
      <c r="MED96" s="5"/>
      <c r="MEE96" s="5"/>
      <c r="MEF96" s="5"/>
      <c r="MEG96" s="5"/>
      <c r="MEH96" s="5"/>
      <c r="MEI96" s="5"/>
      <c r="MEJ96" s="5"/>
      <c r="MEK96" s="5"/>
      <c r="MEL96" s="5"/>
      <c r="MEM96" s="5"/>
      <c r="MEN96" s="5"/>
      <c r="MEO96" s="5"/>
      <c r="MEP96" s="5"/>
      <c r="MEQ96" s="5"/>
      <c r="MER96" s="5"/>
      <c r="MES96" s="5"/>
      <c r="MET96" s="5"/>
      <c r="MEU96" s="5"/>
      <c r="MEV96" s="5"/>
      <c r="MEW96" s="5"/>
      <c r="MEX96" s="5"/>
      <c r="MEY96" s="5"/>
      <c r="MEZ96" s="5"/>
      <c r="MFA96" s="5"/>
      <c r="MFB96" s="5"/>
      <c r="MFC96" s="5"/>
      <c r="MFD96" s="5"/>
      <c r="MFE96" s="5"/>
      <c r="MFF96" s="5"/>
      <c r="MFG96" s="5"/>
      <c r="MFH96" s="5"/>
      <c r="MFI96" s="5"/>
      <c r="MFJ96" s="5"/>
      <c r="MFK96" s="5"/>
      <c r="MFL96" s="5"/>
      <c r="MFM96" s="5"/>
      <c r="MFN96" s="5"/>
      <c r="MFO96" s="5"/>
      <c r="MFP96" s="5"/>
      <c r="MFQ96" s="5"/>
      <c r="MFR96" s="5"/>
      <c r="MFS96" s="5"/>
      <c r="MFT96" s="5"/>
      <c r="MFU96" s="5"/>
      <c r="MFV96" s="5"/>
      <c r="MFW96" s="5"/>
      <c r="MFX96" s="5"/>
      <c r="MFY96" s="5"/>
      <c r="MFZ96" s="5"/>
      <c r="MGA96" s="5"/>
      <c r="MGB96" s="5"/>
      <c r="MGC96" s="5"/>
      <c r="MGD96" s="5"/>
      <c r="MGE96" s="5"/>
      <c r="MGF96" s="5"/>
      <c r="MGG96" s="5"/>
      <c r="MGH96" s="5"/>
      <c r="MGI96" s="5"/>
      <c r="MGJ96" s="5"/>
      <c r="MGK96" s="5"/>
      <c r="MGL96" s="5"/>
      <c r="MGM96" s="5"/>
      <c r="MGN96" s="5"/>
      <c r="MGO96" s="5"/>
      <c r="MGP96" s="5"/>
      <c r="MGQ96" s="5"/>
      <c r="MGR96" s="5"/>
      <c r="MGS96" s="5"/>
      <c r="MGT96" s="5"/>
      <c r="MGU96" s="5"/>
      <c r="MGV96" s="5"/>
      <c r="MGW96" s="5"/>
      <c r="MGX96" s="5"/>
      <c r="MGY96" s="5"/>
      <c r="MGZ96" s="5"/>
      <c r="MHA96" s="5"/>
      <c r="MHB96" s="5"/>
      <c r="MHC96" s="5"/>
      <c r="MHD96" s="5"/>
      <c r="MHE96" s="5"/>
      <c r="MHF96" s="5"/>
      <c r="MHG96" s="5"/>
      <c r="MHH96" s="5"/>
      <c r="MHI96" s="5"/>
      <c r="MHJ96" s="5"/>
      <c r="MHK96" s="5"/>
      <c r="MHL96" s="5"/>
      <c r="MHM96" s="5"/>
      <c r="MHN96" s="5"/>
      <c r="MHO96" s="5"/>
      <c r="MHP96" s="5"/>
      <c r="MHQ96" s="5"/>
      <c r="MHR96" s="5"/>
      <c r="MHS96" s="5"/>
      <c r="MHT96" s="5"/>
      <c r="MHU96" s="5"/>
      <c r="MHV96" s="5"/>
      <c r="MHW96" s="5"/>
      <c r="MHX96" s="5"/>
      <c r="MHY96" s="5"/>
      <c r="MHZ96" s="5"/>
      <c r="MIA96" s="5"/>
      <c r="MIB96" s="5"/>
      <c r="MIC96" s="5"/>
      <c r="MID96" s="5"/>
      <c r="MIE96" s="5"/>
      <c r="MIF96" s="5"/>
      <c r="MIG96" s="5"/>
      <c r="MIH96" s="5"/>
      <c r="MII96" s="5"/>
      <c r="MIJ96" s="5"/>
      <c r="MIK96" s="5"/>
      <c r="MIL96" s="5"/>
      <c r="MIM96" s="5"/>
      <c r="MIN96" s="5"/>
      <c r="MIO96" s="5"/>
      <c r="MIP96" s="5"/>
      <c r="MIQ96" s="5"/>
      <c r="MIR96" s="5"/>
      <c r="MIS96" s="5"/>
      <c r="MIT96" s="5"/>
      <c r="MIU96" s="5"/>
      <c r="MIV96" s="5"/>
      <c r="MIW96" s="5"/>
      <c r="MIX96" s="5"/>
      <c r="MIY96" s="5"/>
      <c r="MIZ96" s="5"/>
      <c r="MJA96" s="5"/>
      <c r="MJB96" s="5"/>
      <c r="MJC96" s="5"/>
      <c r="MJD96" s="5"/>
      <c r="MJE96" s="5"/>
      <c r="MJF96" s="5"/>
      <c r="MJG96" s="5"/>
      <c r="MJH96" s="5"/>
      <c r="MJI96" s="5"/>
      <c r="MJJ96" s="5"/>
      <c r="MJK96" s="5"/>
      <c r="MJL96" s="5"/>
      <c r="MJM96" s="5"/>
      <c r="MJN96" s="5"/>
      <c r="MJO96" s="5"/>
      <c r="MJP96" s="5"/>
      <c r="MJQ96" s="5"/>
      <c r="MJR96" s="5"/>
      <c r="MJS96" s="5"/>
      <c r="MJT96" s="5"/>
      <c r="MJU96" s="5"/>
      <c r="MJV96" s="5"/>
      <c r="MJW96" s="5"/>
      <c r="MJX96" s="5"/>
      <c r="MJY96" s="5"/>
      <c r="MJZ96" s="5"/>
      <c r="MKA96" s="5"/>
      <c r="MKB96" s="5"/>
      <c r="MKC96" s="5"/>
      <c r="MKD96" s="5"/>
      <c r="MKE96" s="5"/>
      <c r="MKF96" s="5"/>
      <c r="MKG96" s="5"/>
      <c r="MKH96" s="5"/>
      <c r="MKI96" s="5"/>
      <c r="MKJ96" s="5"/>
      <c r="MKK96" s="5"/>
      <c r="MKL96" s="5"/>
      <c r="MKM96" s="5"/>
      <c r="MKN96" s="5"/>
      <c r="MKO96" s="5"/>
      <c r="MKP96" s="5"/>
      <c r="MKQ96" s="5"/>
      <c r="MKR96" s="5"/>
      <c r="MKS96" s="5"/>
      <c r="MKT96" s="5"/>
      <c r="MKU96" s="5"/>
      <c r="MKV96" s="5"/>
      <c r="MKW96" s="5"/>
      <c r="MKX96" s="5"/>
      <c r="MKY96" s="5"/>
      <c r="MKZ96" s="5"/>
      <c r="MLA96" s="5"/>
      <c r="MLB96" s="5"/>
      <c r="MLC96" s="5"/>
      <c r="MLD96" s="5"/>
      <c r="MLE96" s="5"/>
      <c r="MLF96" s="5"/>
      <c r="MLG96" s="5"/>
      <c r="MLH96" s="5"/>
      <c r="MLI96" s="5"/>
      <c r="MLJ96" s="5"/>
      <c r="MLK96" s="5"/>
      <c r="MLL96" s="5"/>
      <c r="MLM96" s="5"/>
      <c r="MLN96" s="5"/>
      <c r="MLO96" s="5"/>
      <c r="MLP96" s="5"/>
      <c r="MLQ96" s="5"/>
      <c r="MLR96" s="5"/>
      <c r="MLS96" s="5"/>
      <c r="MLT96" s="5"/>
      <c r="MLU96" s="5"/>
      <c r="MLV96" s="5"/>
      <c r="MLW96" s="5"/>
      <c r="MLX96" s="5"/>
      <c r="MLY96" s="5"/>
      <c r="MLZ96" s="5"/>
      <c r="MMA96" s="5"/>
      <c r="MMB96" s="5"/>
      <c r="MMC96" s="5"/>
      <c r="MMD96" s="5"/>
      <c r="MME96" s="5"/>
      <c r="MMF96" s="5"/>
      <c r="MMG96" s="5"/>
      <c r="MMH96" s="5"/>
      <c r="MMI96" s="5"/>
      <c r="MMJ96" s="5"/>
      <c r="MMK96" s="5"/>
      <c r="MML96" s="5"/>
      <c r="MMM96" s="5"/>
      <c r="MMN96" s="5"/>
      <c r="MMO96" s="5"/>
      <c r="MMP96" s="5"/>
      <c r="MMQ96" s="5"/>
      <c r="MMR96" s="5"/>
      <c r="MMS96" s="5"/>
      <c r="MMT96" s="5"/>
      <c r="MMU96" s="5"/>
      <c r="MMV96" s="5"/>
      <c r="MMW96" s="5"/>
      <c r="MMX96" s="5"/>
      <c r="MMY96" s="5"/>
      <c r="MMZ96" s="5"/>
      <c r="MNA96" s="5"/>
      <c r="MNB96" s="5"/>
      <c r="MNC96" s="5"/>
      <c r="MND96" s="5"/>
      <c r="MNE96" s="5"/>
      <c r="MNF96" s="5"/>
      <c r="MNG96" s="5"/>
      <c r="MNH96" s="5"/>
      <c r="MNI96" s="5"/>
      <c r="MNJ96" s="5"/>
      <c r="MNK96" s="5"/>
      <c r="MNL96" s="5"/>
      <c r="MNM96" s="5"/>
      <c r="MNN96" s="5"/>
      <c r="MNO96" s="5"/>
      <c r="MNP96" s="5"/>
      <c r="MNQ96" s="5"/>
      <c r="MNR96" s="5"/>
      <c r="MNS96" s="5"/>
      <c r="MNT96" s="5"/>
      <c r="MNU96" s="5"/>
      <c r="MNV96" s="5"/>
      <c r="MNW96" s="5"/>
      <c r="MNX96" s="5"/>
      <c r="MNY96" s="5"/>
      <c r="MNZ96" s="5"/>
      <c r="MOA96" s="5"/>
      <c r="MOB96" s="5"/>
      <c r="MOC96" s="5"/>
      <c r="MOD96" s="5"/>
      <c r="MOE96" s="5"/>
      <c r="MOF96" s="5"/>
      <c r="MOG96" s="5"/>
      <c r="MOH96" s="5"/>
      <c r="MOI96" s="5"/>
      <c r="MOJ96" s="5"/>
      <c r="MOK96" s="5"/>
      <c r="MOL96" s="5"/>
      <c r="MOM96" s="5"/>
      <c r="MON96" s="5"/>
      <c r="MOO96" s="5"/>
      <c r="MOP96" s="5"/>
      <c r="MOQ96" s="5"/>
      <c r="MOR96" s="5"/>
      <c r="MOS96" s="5"/>
      <c r="MOT96" s="5"/>
      <c r="MOU96" s="5"/>
      <c r="MOV96" s="5"/>
      <c r="MOW96" s="5"/>
      <c r="MOX96" s="5"/>
      <c r="MOY96" s="5"/>
      <c r="MOZ96" s="5"/>
      <c r="MPA96" s="5"/>
      <c r="MPB96" s="5"/>
      <c r="MPC96" s="5"/>
      <c r="MPD96" s="5"/>
      <c r="MPE96" s="5"/>
      <c r="MPF96" s="5"/>
      <c r="MPG96" s="5"/>
      <c r="MPH96" s="5"/>
      <c r="MPI96" s="5"/>
      <c r="MPJ96" s="5"/>
      <c r="MPK96" s="5"/>
      <c r="MPL96" s="5"/>
      <c r="MPM96" s="5"/>
      <c r="MPN96" s="5"/>
      <c r="MPO96" s="5"/>
      <c r="MPP96" s="5"/>
      <c r="MPQ96" s="5"/>
      <c r="MPR96" s="5"/>
      <c r="MPS96" s="5"/>
      <c r="MPT96" s="5"/>
      <c r="MPU96" s="5"/>
      <c r="MPV96" s="5"/>
      <c r="MPW96" s="5"/>
      <c r="MPX96" s="5"/>
      <c r="MPY96" s="5"/>
      <c r="MPZ96" s="5"/>
      <c r="MQA96" s="5"/>
      <c r="MQB96" s="5"/>
      <c r="MQC96" s="5"/>
      <c r="MQD96" s="5"/>
      <c r="MQE96" s="5"/>
      <c r="MQF96" s="5"/>
      <c r="MQG96" s="5"/>
      <c r="MQH96" s="5"/>
      <c r="MQI96" s="5"/>
      <c r="MQJ96" s="5"/>
      <c r="MQK96" s="5"/>
      <c r="MQL96" s="5"/>
      <c r="MQM96" s="5"/>
      <c r="MQN96" s="5"/>
      <c r="MQO96" s="5"/>
      <c r="MQP96" s="5"/>
      <c r="MQQ96" s="5"/>
      <c r="MQR96" s="5"/>
      <c r="MQS96" s="5"/>
      <c r="MQT96" s="5"/>
      <c r="MQU96" s="5"/>
      <c r="MQV96" s="5"/>
      <c r="MQW96" s="5"/>
      <c r="MQX96" s="5"/>
      <c r="MQY96" s="5"/>
      <c r="MQZ96" s="5"/>
      <c r="MRA96" s="5"/>
      <c r="MRB96" s="5"/>
      <c r="MRC96" s="5"/>
      <c r="MRD96" s="5"/>
      <c r="MRE96" s="5"/>
      <c r="MRF96" s="5"/>
      <c r="MRG96" s="5"/>
      <c r="MRH96" s="5"/>
      <c r="MRI96" s="5"/>
      <c r="MRJ96" s="5"/>
      <c r="MRK96" s="5"/>
      <c r="MRL96" s="5"/>
      <c r="MRM96" s="5"/>
      <c r="MRN96" s="5"/>
      <c r="MRO96" s="5"/>
      <c r="MRP96" s="5"/>
      <c r="MRQ96" s="5"/>
      <c r="MRR96" s="5"/>
      <c r="MRS96" s="5"/>
      <c r="MRT96" s="5"/>
      <c r="MRU96" s="5"/>
      <c r="MRV96" s="5"/>
      <c r="MRW96" s="5"/>
      <c r="MRX96" s="5"/>
      <c r="MRY96" s="5"/>
      <c r="MRZ96" s="5"/>
      <c r="MSA96" s="5"/>
      <c r="MSB96" s="5"/>
      <c r="MSC96" s="5"/>
      <c r="MSD96" s="5"/>
      <c r="MSE96" s="5"/>
      <c r="MSF96" s="5"/>
      <c r="MSG96" s="5"/>
      <c r="MSH96" s="5"/>
      <c r="MSI96" s="5"/>
      <c r="MSJ96" s="5"/>
      <c r="MSK96" s="5"/>
      <c r="MSL96" s="5"/>
      <c r="MSM96" s="5"/>
      <c r="MSN96" s="5"/>
      <c r="MSO96" s="5"/>
      <c r="MSP96" s="5"/>
      <c r="MSQ96" s="5"/>
      <c r="MSR96" s="5"/>
      <c r="MSS96" s="5"/>
      <c r="MST96" s="5"/>
      <c r="MSU96" s="5"/>
      <c r="MSV96" s="5"/>
      <c r="MSW96" s="5"/>
      <c r="MSX96" s="5"/>
      <c r="MSY96" s="5"/>
      <c r="MSZ96" s="5"/>
      <c r="MTA96" s="5"/>
      <c r="MTB96" s="5"/>
      <c r="MTC96" s="5"/>
      <c r="MTD96" s="5"/>
      <c r="MTE96" s="5"/>
      <c r="MTF96" s="5"/>
      <c r="MTG96" s="5"/>
      <c r="MTH96" s="5"/>
      <c r="MTI96" s="5"/>
      <c r="MTJ96" s="5"/>
      <c r="MTK96" s="5"/>
      <c r="MTL96" s="5"/>
      <c r="MTM96" s="5"/>
      <c r="MTN96" s="5"/>
      <c r="MTO96" s="5"/>
      <c r="MTP96" s="5"/>
      <c r="MTQ96" s="5"/>
      <c r="MTR96" s="5"/>
      <c r="MTS96" s="5"/>
      <c r="MTT96" s="5"/>
      <c r="MTU96" s="5"/>
      <c r="MTV96" s="5"/>
      <c r="MTW96" s="5"/>
      <c r="MTX96" s="5"/>
      <c r="MTY96" s="5"/>
      <c r="MTZ96" s="5"/>
      <c r="MUA96" s="5"/>
      <c r="MUB96" s="5"/>
      <c r="MUC96" s="5"/>
      <c r="MUD96" s="5"/>
      <c r="MUE96" s="5"/>
      <c r="MUF96" s="5"/>
      <c r="MUG96" s="5"/>
      <c r="MUH96" s="5"/>
      <c r="MUI96" s="5"/>
      <c r="MUJ96" s="5"/>
      <c r="MUK96" s="5"/>
      <c r="MUL96" s="5"/>
      <c r="MUM96" s="5"/>
      <c r="MUN96" s="5"/>
      <c r="MUO96" s="5"/>
      <c r="MUP96" s="5"/>
      <c r="MUQ96" s="5"/>
      <c r="MUR96" s="5"/>
      <c r="MUS96" s="5"/>
      <c r="MUT96" s="5"/>
      <c r="MUU96" s="5"/>
      <c r="MUV96" s="5"/>
      <c r="MUW96" s="5"/>
      <c r="MUX96" s="5"/>
      <c r="MUY96" s="5"/>
      <c r="MUZ96" s="5"/>
      <c r="MVA96" s="5"/>
      <c r="MVB96" s="5"/>
      <c r="MVC96" s="5"/>
      <c r="MVD96" s="5"/>
      <c r="MVE96" s="5"/>
      <c r="MVF96" s="5"/>
      <c r="MVG96" s="5"/>
      <c r="MVH96" s="5"/>
      <c r="MVI96" s="5"/>
      <c r="MVJ96" s="5"/>
      <c r="MVK96" s="5"/>
      <c r="MVL96" s="5"/>
      <c r="MVM96" s="5"/>
      <c r="MVN96" s="5"/>
      <c r="MVO96" s="5"/>
      <c r="MVP96" s="5"/>
      <c r="MVQ96" s="5"/>
      <c r="MVR96" s="5"/>
      <c r="MVS96" s="5"/>
      <c r="MVT96" s="5"/>
      <c r="MVU96" s="5"/>
      <c r="MVV96" s="5"/>
      <c r="MVW96" s="5"/>
      <c r="MVX96" s="5"/>
      <c r="MVY96" s="5"/>
      <c r="MVZ96" s="5"/>
      <c r="MWA96" s="5"/>
      <c r="MWB96" s="5"/>
      <c r="MWC96" s="5"/>
      <c r="MWD96" s="5"/>
      <c r="MWE96" s="5"/>
      <c r="MWF96" s="5"/>
      <c r="MWG96" s="5"/>
      <c r="MWH96" s="5"/>
      <c r="MWI96" s="5"/>
      <c r="MWJ96" s="5"/>
      <c r="MWK96" s="5"/>
      <c r="MWL96" s="5"/>
      <c r="MWM96" s="5"/>
      <c r="MWN96" s="5"/>
      <c r="MWO96" s="5"/>
      <c r="MWP96" s="5"/>
      <c r="MWQ96" s="5"/>
      <c r="MWR96" s="5"/>
      <c r="MWS96" s="5"/>
      <c r="MWT96" s="5"/>
      <c r="MWU96" s="5"/>
      <c r="MWV96" s="5"/>
      <c r="MWW96" s="5"/>
      <c r="MWX96" s="5"/>
      <c r="MWY96" s="5"/>
      <c r="MWZ96" s="5"/>
      <c r="MXA96" s="5"/>
      <c r="MXB96" s="5"/>
      <c r="MXC96" s="5"/>
      <c r="MXD96" s="5"/>
      <c r="MXE96" s="5"/>
      <c r="MXF96" s="5"/>
      <c r="MXG96" s="5"/>
      <c r="MXH96" s="5"/>
      <c r="MXI96" s="5"/>
      <c r="MXJ96" s="5"/>
      <c r="MXK96" s="5"/>
      <c r="MXL96" s="5"/>
      <c r="MXM96" s="5"/>
      <c r="MXN96" s="5"/>
      <c r="MXO96" s="5"/>
      <c r="MXP96" s="5"/>
      <c r="MXQ96" s="5"/>
      <c r="MXR96" s="5"/>
      <c r="MXS96" s="5"/>
      <c r="MXT96" s="5"/>
      <c r="MXU96" s="5"/>
      <c r="MXV96" s="5"/>
      <c r="MXW96" s="5"/>
      <c r="MXX96" s="5"/>
      <c r="MXY96" s="5"/>
      <c r="MXZ96" s="5"/>
      <c r="MYA96" s="5"/>
      <c r="MYB96" s="5"/>
      <c r="MYC96" s="5"/>
      <c r="MYD96" s="5"/>
      <c r="MYE96" s="5"/>
      <c r="MYF96" s="5"/>
      <c r="MYG96" s="5"/>
      <c r="MYH96" s="5"/>
      <c r="MYI96" s="5"/>
      <c r="MYJ96" s="5"/>
      <c r="MYK96" s="5"/>
      <c r="MYL96" s="5"/>
      <c r="MYM96" s="5"/>
      <c r="MYN96" s="5"/>
      <c r="MYO96" s="5"/>
      <c r="MYP96" s="5"/>
      <c r="MYQ96" s="5"/>
      <c r="MYR96" s="5"/>
      <c r="MYS96" s="5"/>
      <c r="MYT96" s="5"/>
      <c r="MYU96" s="5"/>
      <c r="MYV96" s="5"/>
      <c r="MYW96" s="5"/>
      <c r="MYX96" s="5"/>
      <c r="MYY96" s="5"/>
      <c r="MYZ96" s="5"/>
      <c r="MZA96" s="5"/>
      <c r="MZB96" s="5"/>
      <c r="MZC96" s="5"/>
      <c r="MZD96" s="5"/>
      <c r="MZE96" s="5"/>
      <c r="MZF96" s="5"/>
      <c r="MZG96" s="5"/>
      <c r="MZH96" s="5"/>
      <c r="MZI96" s="5"/>
      <c r="MZJ96" s="5"/>
      <c r="MZK96" s="5"/>
      <c r="MZL96" s="5"/>
      <c r="MZM96" s="5"/>
      <c r="MZN96" s="5"/>
      <c r="MZO96" s="5"/>
      <c r="MZP96" s="5"/>
      <c r="MZQ96" s="5"/>
      <c r="MZR96" s="5"/>
      <c r="MZS96" s="5"/>
      <c r="MZT96" s="5"/>
      <c r="MZU96" s="5"/>
      <c r="MZV96" s="5"/>
      <c r="MZW96" s="5"/>
      <c r="MZX96" s="5"/>
      <c r="MZY96" s="5"/>
      <c r="MZZ96" s="5"/>
      <c r="NAA96" s="5"/>
      <c r="NAB96" s="5"/>
      <c r="NAC96" s="5"/>
      <c r="NAD96" s="5"/>
      <c r="NAE96" s="5"/>
      <c r="NAF96" s="5"/>
      <c r="NAG96" s="5"/>
      <c r="NAH96" s="5"/>
      <c r="NAI96" s="5"/>
      <c r="NAJ96" s="5"/>
      <c r="NAK96" s="5"/>
      <c r="NAL96" s="5"/>
      <c r="NAM96" s="5"/>
      <c r="NAN96" s="5"/>
      <c r="NAO96" s="5"/>
      <c r="NAP96" s="5"/>
      <c r="NAQ96" s="5"/>
      <c r="NAR96" s="5"/>
      <c r="NAS96" s="5"/>
      <c r="NAT96" s="5"/>
      <c r="NAU96" s="5"/>
      <c r="NAV96" s="5"/>
      <c r="NAW96" s="5"/>
      <c r="NAX96" s="5"/>
      <c r="NAY96" s="5"/>
      <c r="NAZ96" s="5"/>
      <c r="NBA96" s="5"/>
      <c r="NBB96" s="5"/>
      <c r="NBC96" s="5"/>
      <c r="NBD96" s="5"/>
      <c r="NBE96" s="5"/>
      <c r="NBF96" s="5"/>
      <c r="NBG96" s="5"/>
      <c r="NBH96" s="5"/>
      <c r="NBI96" s="5"/>
      <c r="NBJ96" s="5"/>
      <c r="NBK96" s="5"/>
      <c r="NBL96" s="5"/>
      <c r="NBM96" s="5"/>
      <c r="NBN96" s="5"/>
      <c r="NBO96" s="5"/>
      <c r="NBP96" s="5"/>
      <c r="NBQ96" s="5"/>
      <c r="NBR96" s="5"/>
      <c r="NBS96" s="5"/>
      <c r="NBT96" s="5"/>
      <c r="NBU96" s="5"/>
      <c r="NBV96" s="5"/>
      <c r="NBW96" s="5"/>
      <c r="NBX96" s="5"/>
      <c r="NBY96" s="5"/>
      <c r="NBZ96" s="5"/>
      <c r="NCA96" s="5"/>
      <c r="NCB96" s="5"/>
      <c r="NCC96" s="5"/>
      <c r="NCD96" s="5"/>
      <c r="NCE96" s="5"/>
      <c r="NCF96" s="5"/>
      <c r="NCG96" s="5"/>
      <c r="NCH96" s="5"/>
      <c r="NCI96" s="5"/>
      <c r="NCJ96" s="5"/>
      <c r="NCK96" s="5"/>
      <c r="NCL96" s="5"/>
      <c r="NCM96" s="5"/>
      <c r="NCN96" s="5"/>
      <c r="NCO96" s="5"/>
      <c r="NCP96" s="5"/>
      <c r="NCQ96" s="5"/>
      <c r="NCR96" s="5"/>
      <c r="NCS96" s="5"/>
      <c r="NCT96" s="5"/>
      <c r="NCU96" s="5"/>
      <c r="NCV96" s="5"/>
      <c r="NCW96" s="5"/>
      <c r="NCX96" s="5"/>
      <c r="NCY96" s="5"/>
      <c r="NCZ96" s="5"/>
      <c r="NDA96" s="5"/>
      <c r="NDB96" s="5"/>
      <c r="NDC96" s="5"/>
      <c r="NDD96" s="5"/>
      <c r="NDE96" s="5"/>
      <c r="NDF96" s="5"/>
      <c r="NDG96" s="5"/>
      <c r="NDH96" s="5"/>
      <c r="NDI96" s="5"/>
      <c r="NDJ96" s="5"/>
      <c r="NDK96" s="5"/>
      <c r="NDL96" s="5"/>
      <c r="NDM96" s="5"/>
      <c r="NDN96" s="5"/>
      <c r="NDO96" s="5"/>
      <c r="NDP96" s="5"/>
      <c r="NDQ96" s="5"/>
      <c r="NDR96" s="5"/>
      <c r="NDS96" s="5"/>
      <c r="NDT96" s="5"/>
      <c r="NDU96" s="5"/>
      <c r="NDV96" s="5"/>
      <c r="NDW96" s="5"/>
      <c r="NDX96" s="5"/>
      <c r="NDY96" s="5"/>
      <c r="NDZ96" s="5"/>
      <c r="NEA96" s="5"/>
      <c r="NEB96" s="5"/>
      <c r="NEC96" s="5"/>
      <c r="NED96" s="5"/>
      <c r="NEE96" s="5"/>
      <c r="NEF96" s="5"/>
      <c r="NEG96" s="5"/>
      <c r="NEH96" s="5"/>
      <c r="NEI96" s="5"/>
      <c r="NEJ96" s="5"/>
      <c r="NEK96" s="5"/>
      <c r="NEL96" s="5"/>
      <c r="NEM96" s="5"/>
      <c r="NEN96" s="5"/>
      <c r="NEO96" s="5"/>
      <c r="NEP96" s="5"/>
      <c r="NEQ96" s="5"/>
      <c r="NER96" s="5"/>
      <c r="NES96" s="5"/>
      <c r="NET96" s="5"/>
      <c r="NEU96" s="5"/>
      <c r="NEV96" s="5"/>
      <c r="NEW96" s="5"/>
      <c r="NEX96" s="5"/>
      <c r="NEY96" s="5"/>
      <c r="NEZ96" s="5"/>
      <c r="NFA96" s="5"/>
      <c r="NFB96" s="5"/>
      <c r="NFC96" s="5"/>
      <c r="NFD96" s="5"/>
      <c r="NFE96" s="5"/>
      <c r="NFF96" s="5"/>
      <c r="NFG96" s="5"/>
      <c r="NFH96" s="5"/>
      <c r="NFI96" s="5"/>
      <c r="NFJ96" s="5"/>
      <c r="NFK96" s="5"/>
      <c r="NFL96" s="5"/>
      <c r="NFM96" s="5"/>
      <c r="NFN96" s="5"/>
      <c r="NFO96" s="5"/>
      <c r="NFP96" s="5"/>
      <c r="NFQ96" s="5"/>
      <c r="NFR96" s="5"/>
      <c r="NFS96" s="5"/>
      <c r="NFT96" s="5"/>
      <c r="NFU96" s="5"/>
      <c r="NFV96" s="5"/>
      <c r="NFW96" s="5"/>
      <c r="NFX96" s="5"/>
      <c r="NFY96" s="5"/>
      <c r="NFZ96" s="5"/>
      <c r="NGA96" s="5"/>
      <c r="NGB96" s="5"/>
      <c r="NGC96" s="5"/>
      <c r="NGD96" s="5"/>
      <c r="NGE96" s="5"/>
      <c r="NGF96" s="5"/>
      <c r="NGG96" s="5"/>
      <c r="NGH96" s="5"/>
      <c r="NGI96" s="5"/>
      <c r="NGJ96" s="5"/>
      <c r="NGK96" s="5"/>
      <c r="NGL96" s="5"/>
      <c r="NGM96" s="5"/>
      <c r="NGN96" s="5"/>
      <c r="NGO96" s="5"/>
      <c r="NGP96" s="5"/>
      <c r="NGQ96" s="5"/>
      <c r="NGR96" s="5"/>
      <c r="NGS96" s="5"/>
      <c r="NGT96" s="5"/>
      <c r="NGU96" s="5"/>
      <c r="NGV96" s="5"/>
      <c r="NGW96" s="5"/>
      <c r="NGX96" s="5"/>
      <c r="NGY96" s="5"/>
      <c r="NGZ96" s="5"/>
      <c r="NHA96" s="5"/>
      <c r="NHB96" s="5"/>
      <c r="NHC96" s="5"/>
      <c r="NHD96" s="5"/>
      <c r="NHE96" s="5"/>
      <c r="NHF96" s="5"/>
      <c r="NHG96" s="5"/>
      <c r="NHH96" s="5"/>
      <c r="NHI96" s="5"/>
      <c r="NHJ96" s="5"/>
      <c r="NHK96" s="5"/>
      <c r="NHL96" s="5"/>
      <c r="NHM96" s="5"/>
      <c r="NHN96" s="5"/>
      <c r="NHO96" s="5"/>
      <c r="NHP96" s="5"/>
      <c r="NHQ96" s="5"/>
      <c r="NHR96" s="5"/>
      <c r="NHS96" s="5"/>
      <c r="NHT96" s="5"/>
      <c r="NHU96" s="5"/>
      <c r="NHV96" s="5"/>
      <c r="NHW96" s="5"/>
      <c r="NHX96" s="5"/>
      <c r="NHY96" s="5"/>
      <c r="NHZ96" s="5"/>
      <c r="NIA96" s="5"/>
      <c r="NIB96" s="5"/>
      <c r="NIC96" s="5"/>
      <c r="NID96" s="5"/>
      <c r="NIE96" s="5"/>
      <c r="NIF96" s="5"/>
      <c r="NIG96" s="5"/>
      <c r="NIH96" s="5"/>
      <c r="NII96" s="5"/>
      <c r="NIJ96" s="5"/>
      <c r="NIK96" s="5"/>
      <c r="NIL96" s="5"/>
      <c r="NIM96" s="5"/>
      <c r="NIN96" s="5"/>
      <c r="NIO96" s="5"/>
      <c r="NIP96" s="5"/>
      <c r="NIQ96" s="5"/>
      <c r="NIR96" s="5"/>
      <c r="NIS96" s="5"/>
      <c r="NIT96" s="5"/>
      <c r="NIU96" s="5"/>
      <c r="NIV96" s="5"/>
      <c r="NIW96" s="5"/>
      <c r="NIX96" s="5"/>
      <c r="NIY96" s="5"/>
      <c r="NIZ96" s="5"/>
      <c r="NJA96" s="5"/>
      <c r="NJB96" s="5"/>
      <c r="NJC96" s="5"/>
      <c r="NJD96" s="5"/>
      <c r="NJE96" s="5"/>
      <c r="NJF96" s="5"/>
      <c r="NJG96" s="5"/>
      <c r="NJH96" s="5"/>
      <c r="NJI96" s="5"/>
      <c r="NJJ96" s="5"/>
      <c r="NJK96" s="5"/>
      <c r="NJL96" s="5"/>
      <c r="NJM96" s="5"/>
      <c r="NJN96" s="5"/>
      <c r="NJO96" s="5"/>
      <c r="NJP96" s="5"/>
      <c r="NJQ96" s="5"/>
      <c r="NJR96" s="5"/>
      <c r="NJS96" s="5"/>
      <c r="NJT96" s="5"/>
      <c r="NJU96" s="5"/>
      <c r="NJV96" s="5"/>
      <c r="NJW96" s="5"/>
      <c r="NJX96" s="5"/>
      <c r="NJY96" s="5"/>
      <c r="NJZ96" s="5"/>
      <c r="NKA96" s="5"/>
      <c r="NKB96" s="5"/>
      <c r="NKC96" s="5"/>
      <c r="NKD96" s="5"/>
      <c r="NKE96" s="5"/>
      <c r="NKF96" s="5"/>
      <c r="NKG96" s="5"/>
      <c r="NKH96" s="5"/>
      <c r="NKI96" s="5"/>
      <c r="NKJ96" s="5"/>
      <c r="NKK96" s="5"/>
      <c r="NKL96" s="5"/>
      <c r="NKM96" s="5"/>
      <c r="NKN96" s="5"/>
      <c r="NKO96" s="5"/>
      <c r="NKP96" s="5"/>
      <c r="NKQ96" s="5"/>
      <c r="NKR96" s="5"/>
      <c r="NKS96" s="5"/>
      <c r="NKT96" s="5"/>
      <c r="NKU96" s="5"/>
      <c r="NKV96" s="5"/>
      <c r="NKW96" s="5"/>
      <c r="NKX96" s="5"/>
      <c r="NKY96" s="5"/>
      <c r="NKZ96" s="5"/>
      <c r="NLA96" s="5"/>
      <c r="NLB96" s="5"/>
      <c r="NLC96" s="5"/>
      <c r="NLD96" s="5"/>
      <c r="NLE96" s="5"/>
      <c r="NLF96" s="5"/>
      <c r="NLG96" s="5"/>
      <c r="NLH96" s="5"/>
      <c r="NLI96" s="5"/>
      <c r="NLJ96" s="5"/>
      <c r="NLK96" s="5"/>
      <c r="NLL96" s="5"/>
      <c r="NLM96" s="5"/>
      <c r="NLN96" s="5"/>
      <c r="NLO96" s="5"/>
      <c r="NLP96" s="5"/>
      <c r="NLQ96" s="5"/>
      <c r="NLR96" s="5"/>
      <c r="NLS96" s="5"/>
      <c r="NLT96" s="5"/>
      <c r="NLU96" s="5"/>
      <c r="NLV96" s="5"/>
      <c r="NLW96" s="5"/>
      <c r="NLX96" s="5"/>
      <c r="NLY96" s="5"/>
      <c r="NLZ96" s="5"/>
      <c r="NMA96" s="5"/>
      <c r="NMB96" s="5"/>
      <c r="NMC96" s="5"/>
      <c r="NMD96" s="5"/>
      <c r="NME96" s="5"/>
      <c r="NMF96" s="5"/>
      <c r="NMG96" s="5"/>
      <c r="NMH96" s="5"/>
      <c r="NMI96" s="5"/>
      <c r="NMJ96" s="5"/>
      <c r="NMK96" s="5"/>
      <c r="NML96" s="5"/>
      <c r="NMM96" s="5"/>
      <c r="NMN96" s="5"/>
      <c r="NMO96" s="5"/>
      <c r="NMP96" s="5"/>
      <c r="NMQ96" s="5"/>
      <c r="NMR96" s="5"/>
      <c r="NMS96" s="5"/>
      <c r="NMT96" s="5"/>
      <c r="NMU96" s="5"/>
      <c r="NMV96" s="5"/>
      <c r="NMW96" s="5"/>
      <c r="NMX96" s="5"/>
      <c r="NMY96" s="5"/>
      <c r="NMZ96" s="5"/>
      <c r="NNA96" s="5"/>
      <c r="NNB96" s="5"/>
      <c r="NNC96" s="5"/>
      <c r="NND96" s="5"/>
      <c r="NNE96" s="5"/>
      <c r="NNF96" s="5"/>
      <c r="NNG96" s="5"/>
      <c r="NNH96" s="5"/>
      <c r="NNI96" s="5"/>
      <c r="NNJ96" s="5"/>
      <c r="NNK96" s="5"/>
      <c r="NNL96" s="5"/>
      <c r="NNM96" s="5"/>
      <c r="NNN96" s="5"/>
      <c r="NNO96" s="5"/>
      <c r="NNP96" s="5"/>
      <c r="NNQ96" s="5"/>
      <c r="NNR96" s="5"/>
      <c r="NNS96" s="5"/>
      <c r="NNT96" s="5"/>
      <c r="NNU96" s="5"/>
      <c r="NNV96" s="5"/>
      <c r="NNW96" s="5"/>
      <c r="NNX96" s="5"/>
      <c r="NNY96" s="5"/>
      <c r="NNZ96" s="5"/>
      <c r="NOA96" s="5"/>
      <c r="NOB96" s="5"/>
      <c r="NOC96" s="5"/>
      <c r="NOD96" s="5"/>
      <c r="NOE96" s="5"/>
      <c r="NOF96" s="5"/>
      <c r="NOG96" s="5"/>
      <c r="NOH96" s="5"/>
      <c r="NOI96" s="5"/>
      <c r="NOJ96" s="5"/>
      <c r="NOK96" s="5"/>
      <c r="NOL96" s="5"/>
      <c r="NOM96" s="5"/>
      <c r="NON96" s="5"/>
      <c r="NOO96" s="5"/>
      <c r="NOP96" s="5"/>
      <c r="NOQ96" s="5"/>
      <c r="NOR96" s="5"/>
      <c r="NOS96" s="5"/>
      <c r="NOT96" s="5"/>
      <c r="NOU96" s="5"/>
      <c r="NOV96" s="5"/>
      <c r="NOW96" s="5"/>
      <c r="NOX96" s="5"/>
      <c r="NOY96" s="5"/>
      <c r="NOZ96" s="5"/>
      <c r="NPA96" s="5"/>
      <c r="NPB96" s="5"/>
      <c r="NPC96" s="5"/>
      <c r="NPD96" s="5"/>
      <c r="NPE96" s="5"/>
      <c r="NPF96" s="5"/>
      <c r="NPG96" s="5"/>
      <c r="NPH96" s="5"/>
      <c r="NPI96" s="5"/>
      <c r="NPJ96" s="5"/>
      <c r="NPK96" s="5"/>
      <c r="NPL96" s="5"/>
      <c r="NPM96" s="5"/>
      <c r="NPN96" s="5"/>
      <c r="NPO96" s="5"/>
      <c r="NPP96" s="5"/>
      <c r="NPQ96" s="5"/>
      <c r="NPR96" s="5"/>
      <c r="NPS96" s="5"/>
      <c r="NPT96" s="5"/>
      <c r="NPU96" s="5"/>
      <c r="NPV96" s="5"/>
      <c r="NPW96" s="5"/>
      <c r="NPX96" s="5"/>
      <c r="NPY96" s="5"/>
      <c r="NPZ96" s="5"/>
      <c r="NQA96" s="5"/>
      <c r="NQB96" s="5"/>
      <c r="NQC96" s="5"/>
      <c r="NQD96" s="5"/>
      <c r="NQE96" s="5"/>
      <c r="NQF96" s="5"/>
      <c r="NQG96" s="5"/>
      <c r="NQH96" s="5"/>
      <c r="NQI96" s="5"/>
      <c r="NQJ96" s="5"/>
      <c r="NQK96" s="5"/>
      <c r="NQL96" s="5"/>
      <c r="NQM96" s="5"/>
      <c r="NQN96" s="5"/>
      <c r="NQO96" s="5"/>
      <c r="NQP96" s="5"/>
      <c r="NQQ96" s="5"/>
      <c r="NQR96" s="5"/>
      <c r="NQS96" s="5"/>
      <c r="NQT96" s="5"/>
      <c r="NQU96" s="5"/>
      <c r="NQV96" s="5"/>
      <c r="NQW96" s="5"/>
      <c r="NQX96" s="5"/>
      <c r="NQY96" s="5"/>
      <c r="NQZ96" s="5"/>
      <c r="NRA96" s="5"/>
      <c r="NRB96" s="5"/>
      <c r="NRC96" s="5"/>
      <c r="NRD96" s="5"/>
      <c r="NRE96" s="5"/>
      <c r="NRF96" s="5"/>
      <c r="NRG96" s="5"/>
      <c r="NRH96" s="5"/>
      <c r="NRI96" s="5"/>
      <c r="NRJ96" s="5"/>
      <c r="NRK96" s="5"/>
      <c r="NRL96" s="5"/>
      <c r="NRM96" s="5"/>
      <c r="NRN96" s="5"/>
      <c r="NRO96" s="5"/>
      <c r="NRP96" s="5"/>
      <c r="NRQ96" s="5"/>
      <c r="NRR96" s="5"/>
      <c r="NRS96" s="5"/>
      <c r="NRT96" s="5"/>
      <c r="NRU96" s="5"/>
      <c r="NRV96" s="5"/>
      <c r="NRW96" s="5"/>
      <c r="NRX96" s="5"/>
      <c r="NRY96" s="5"/>
      <c r="NRZ96" s="5"/>
      <c r="NSA96" s="5"/>
      <c r="NSB96" s="5"/>
      <c r="NSC96" s="5"/>
      <c r="NSD96" s="5"/>
      <c r="NSE96" s="5"/>
      <c r="NSF96" s="5"/>
      <c r="NSG96" s="5"/>
      <c r="NSH96" s="5"/>
      <c r="NSI96" s="5"/>
      <c r="NSJ96" s="5"/>
      <c r="NSK96" s="5"/>
      <c r="NSL96" s="5"/>
      <c r="NSM96" s="5"/>
      <c r="NSN96" s="5"/>
      <c r="NSO96" s="5"/>
      <c r="NSP96" s="5"/>
      <c r="NSQ96" s="5"/>
      <c r="NSR96" s="5"/>
      <c r="NSS96" s="5"/>
      <c r="NST96" s="5"/>
      <c r="NSU96" s="5"/>
      <c r="NSV96" s="5"/>
      <c r="NSW96" s="5"/>
      <c r="NSX96" s="5"/>
      <c r="NSY96" s="5"/>
      <c r="NSZ96" s="5"/>
      <c r="NTA96" s="5"/>
      <c r="NTB96" s="5"/>
      <c r="NTC96" s="5"/>
      <c r="NTD96" s="5"/>
      <c r="NTE96" s="5"/>
      <c r="NTF96" s="5"/>
      <c r="NTG96" s="5"/>
      <c r="NTH96" s="5"/>
      <c r="NTI96" s="5"/>
      <c r="NTJ96" s="5"/>
      <c r="NTK96" s="5"/>
      <c r="NTL96" s="5"/>
      <c r="NTM96" s="5"/>
      <c r="NTN96" s="5"/>
      <c r="NTO96" s="5"/>
      <c r="NTP96" s="5"/>
      <c r="NTQ96" s="5"/>
      <c r="NTR96" s="5"/>
      <c r="NTS96" s="5"/>
      <c r="NTT96" s="5"/>
      <c r="NTU96" s="5"/>
      <c r="NTV96" s="5"/>
      <c r="NTW96" s="5"/>
      <c r="NTX96" s="5"/>
      <c r="NTY96" s="5"/>
      <c r="NTZ96" s="5"/>
      <c r="NUA96" s="5"/>
      <c r="NUB96" s="5"/>
      <c r="NUC96" s="5"/>
      <c r="NUD96" s="5"/>
      <c r="NUE96" s="5"/>
      <c r="NUF96" s="5"/>
      <c r="NUG96" s="5"/>
      <c r="NUH96" s="5"/>
      <c r="NUI96" s="5"/>
      <c r="NUJ96" s="5"/>
      <c r="NUK96" s="5"/>
      <c r="NUL96" s="5"/>
      <c r="NUM96" s="5"/>
      <c r="NUN96" s="5"/>
      <c r="NUO96" s="5"/>
      <c r="NUP96" s="5"/>
      <c r="NUQ96" s="5"/>
      <c r="NUR96" s="5"/>
      <c r="NUS96" s="5"/>
      <c r="NUT96" s="5"/>
      <c r="NUU96" s="5"/>
      <c r="NUV96" s="5"/>
      <c r="NUW96" s="5"/>
      <c r="NUX96" s="5"/>
      <c r="NUY96" s="5"/>
      <c r="NUZ96" s="5"/>
      <c r="NVA96" s="5"/>
      <c r="NVB96" s="5"/>
      <c r="NVC96" s="5"/>
      <c r="NVD96" s="5"/>
      <c r="NVE96" s="5"/>
      <c r="NVF96" s="5"/>
      <c r="NVG96" s="5"/>
      <c r="NVH96" s="5"/>
      <c r="NVI96" s="5"/>
      <c r="NVJ96" s="5"/>
      <c r="NVK96" s="5"/>
      <c r="NVL96" s="5"/>
      <c r="NVM96" s="5"/>
      <c r="NVN96" s="5"/>
      <c r="NVO96" s="5"/>
      <c r="NVP96" s="5"/>
      <c r="NVQ96" s="5"/>
      <c r="NVR96" s="5"/>
      <c r="NVS96" s="5"/>
      <c r="NVT96" s="5"/>
      <c r="NVU96" s="5"/>
      <c r="NVV96" s="5"/>
      <c r="NVW96" s="5"/>
      <c r="NVX96" s="5"/>
      <c r="NVY96" s="5"/>
      <c r="NVZ96" s="5"/>
      <c r="NWA96" s="5"/>
      <c r="NWB96" s="5"/>
      <c r="NWC96" s="5"/>
      <c r="NWD96" s="5"/>
      <c r="NWE96" s="5"/>
      <c r="NWF96" s="5"/>
      <c r="NWG96" s="5"/>
      <c r="NWH96" s="5"/>
      <c r="NWI96" s="5"/>
      <c r="NWJ96" s="5"/>
      <c r="NWK96" s="5"/>
      <c r="NWL96" s="5"/>
      <c r="NWM96" s="5"/>
      <c r="NWN96" s="5"/>
      <c r="NWO96" s="5"/>
      <c r="NWP96" s="5"/>
      <c r="NWQ96" s="5"/>
      <c r="NWR96" s="5"/>
      <c r="NWS96" s="5"/>
      <c r="NWT96" s="5"/>
      <c r="NWU96" s="5"/>
      <c r="NWV96" s="5"/>
      <c r="NWW96" s="5"/>
      <c r="NWX96" s="5"/>
      <c r="NWY96" s="5"/>
      <c r="NWZ96" s="5"/>
      <c r="NXA96" s="5"/>
      <c r="NXB96" s="5"/>
      <c r="NXC96" s="5"/>
      <c r="NXD96" s="5"/>
      <c r="NXE96" s="5"/>
      <c r="NXF96" s="5"/>
      <c r="NXG96" s="5"/>
      <c r="NXH96" s="5"/>
      <c r="NXI96" s="5"/>
      <c r="NXJ96" s="5"/>
      <c r="NXK96" s="5"/>
      <c r="NXL96" s="5"/>
      <c r="NXM96" s="5"/>
      <c r="NXN96" s="5"/>
      <c r="NXO96" s="5"/>
      <c r="NXP96" s="5"/>
      <c r="NXQ96" s="5"/>
      <c r="NXR96" s="5"/>
      <c r="NXS96" s="5"/>
      <c r="NXT96" s="5"/>
      <c r="NXU96" s="5"/>
      <c r="NXV96" s="5"/>
      <c r="NXW96" s="5"/>
      <c r="NXX96" s="5"/>
      <c r="NXY96" s="5"/>
      <c r="NXZ96" s="5"/>
      <c r="NYA96" s="5"/>
      <c r="NYB96" s="5"/>
      <c r="NYC96" s="5"/>
      <c r="NYD96" s="5"/>
      <c r="NYE96" s="5"/>
      <c r="NYF96" s="5"/>
      <c r="NYG96" s="5"/>
      <c r="NYH96" s="5"/>
      <c r="NYI96" s="5"/>
      <c r="NYJ96" s="5"/>
      <c r="NYK96" s="5"/>
      <c r="NYL96" s="5"/>
      <c r="NYM96" s="5"/>
      <c r="NYN96" s="5"/>
      <c r="NYO96" s="5"/>
      <c r="NYP96" s="5"/>
      <c r="NYQ96" s="5"/>
      <c r="NYR96" s="5"/>
      <c r="NYS96" s="5"/>
      <c r="NYT96" s="5"/>
      <c r="NYU96" s="5"/>
      <c r="NYV96" s="5"/>
      <c r="NYW96" s="5"/>
      <c r="NYX96" s="5"/>
      <c r="NYY96" s="5"/>
      <c r="NYZ96" s="5"/>
      <c r="NZA96" s="5"/>
      <c r="NZB96" s="5"/>
      <c r="NZC96" s="5"/>
      <c r="NZD96" s="5"/>
      <c r="NZE96" s="5"/>
      <c r="NZF96" s="5"/>
      <c r="NZG96" s="5"/>
      <c r="NZH96" s="5"/>
      <c r="NZI96" s="5"/>
      <c r="NZJ96" s="5"/>
      <c r="NZK96" s="5"/>
      <c r="NZL96" s="5"/>
      <c r="NZM96" s="5"/>
      <c r="NZN96" s="5"/>
      <c r="NZO96" s="5"/>
      <c r="NZP96" s="5"/>
      <c r="NZQ96" s="5"/>
      <c r="NZR96" s="5"/>
      <c r="NZS96" s="5"/>
      <c r="NZT96" s="5"/>
      <c r="NZU96" s="5"/>
      <c r="NZV96" s="5"/>
      <c r="NZW96" s="5"/>
      <c r="NZX96" s="5"/>
      <c r="NZY96" s="5"/>
      <c r="NZZ96" s="5"/>
      <c r="OAA96" s="5"/>
      <c r="OAB96" s="5"/>
      <c r="OAC96" s="5"/>
      <c r="OAD96" s="5"/>
      <c r="OAE96" s="5"/>
      <c r="OAF96" s="5"/>
      <c r="OAG96" s="5"/>
      <c r="OAH96" s="5"/>
      <c r="OAI96" s="5"/>
      <c r="OAJ96" s="5"/>
      <c r="OAK96" s="5"/>
      <c r="OAL96" s="5"/>
      <c r="OAM96" s="5"/>
      <c r="OAN96" s="5"/>
      <c r="OAO96" s="5"/>
      <c r="OAP96" s="5"/>
      <c r="OAQ96" s="5"/>
      <c r="OAR96" s="5"/>
      <c r="OAS96" s="5"/>
      <c r="OAT96" s="5"/>
      <c r="OAU96" s="5"/>
      <c r="OAV96" s="5"/>
      <c r="OAW96" s="5"/>
      <c r="OAX96" s="5"/>
      <c r="OAY96" s="5"/>
      <c r="OAZ96" s="5"/>
      <c r="OBA96" s="5"/>
      <c r="OBB96" s="5"/>
      <c r="OBC96" s="5"/>
      <c r="OBD96" s="5"/>
      <c r="OBE96" s="5"/>
      <c r="OBF96" s="5"/>
      <c r="OBG96" s="5"/>
      <c r="OBH96" s="5"/>
      <c r="OBI96" s="5"/>
      <c r="OBJ96" s="5"/>
      <c r="OBK96" s="5"/>
      <c r="OBL96" s="5"/>
      <c r="OBM96" s="5"/>
      <c r="OBN96" s="5"/>
      <c r="OBO96" s="5"/>
      <c r="OBP96" s="5"/>
      <c r="OBQ96" s="5"/>
      <c r="OBR96" s="5"/>
      <c r="OBS96" s="5"/>
      <c r="OBT96" s="5"/>
      <c r="OBU96" s="5"/>
      <c r="OBV96" s="5"/>
      <c r="OBW96" s="5"/>
      <c r="OBX96" s="5"/>
      <c r="OBY96" s="5"/>
      <c r="OBZ96" s="5"/>
      <c r="OCA96" s="5"/>
      <c r="OCB96" s="5"/>
      <c r="OCC96" s="5"/>
      <c r="OCD96" s="5"/>
      <c r="OCE96" s="5"/>
      <c r="OCF96" s="5"/>
      <c r="OCG96" s="5"/>
      <c r="OCH96" s="5"/>
      <c r="OCI96" s="5"/>
      <c r="OCJ96" s="5"/>
      <c r="OCK96" s="5"/>
      <c r="OCL96" s="5"/>
      <c r="OCM96" s="5"/>
      <c r="OCN96" s="5"/>
      <c r="OCO96" s="5"/>
      <c r="OCP96" s="5"/>
      <c r="OCQ96" s="5"/>
      <c r="OCR96" s="5"/>
      <c r="OCS96" s="5"/>
      <c r="OCT96" s="5"/>
      <c r="OCU96" s="5"/>
      <c r="OCV96" s="5"/>
      <c r="OCW96" s="5"/>
      <c r="OCX96" s="5"/>
      <c r="OCY96" s="5"/>
      <c r="OCZ96" s="5"/>
      <c r="ODA96" s="5"/>
      <c r="ODB96" s="5"/>
      <c r="ODC96" s="5"/>
      <c r="ODD96" s="5"/>
      <c r="ODE96" s="5"/>
      <c r="ODF96" s="5"/>
      <c r="ODG96" s="5"/>
      <c r="ODH96" s="5"/>
      <c r="ODI96" s="5"/>
      <c r="ODJ96" s="5"/>
      <c r="ODK96" s="5"/>
      <c r="ODL96" s="5"/>
      <c r="ODM96" s="5"/>
      <c r="ODN96" s="5"/>
      <c r="ODO96" s="5"/>
      <c r="ODP96" s="5"/>
      <c r="ODQ96" s="5"/>
      <c r="ODR96" s="5"/>
      <c r="ODS96" s="5"/>
      <c r="ODT96" s="5"/>
      <c r="ODU96" s="5"/>
      <c r="ODV96" s="5"/>
      <c r="ODW96" s="5"/>
      <c r="ODX96" s="5"/>
      <c r="ODY96" s="5"/>
      <c r="ODZ96" s="5"/>
      <c r="OEA96" s="5"/>
      <c r="OEB96" s="5"/>
      <c r="OEC96" s="5"/>
      <c r="OED96" s="5"/>
      <c r="OEE96" s="5"/>
      <c r="OEF96" s="5"/>
      <c r="OEG96" s="5"/>
      <c r="OEH96" s="5"/>
      <c r="OEI96" s="5"/>
      <c r="OEJ96" s="5"/>
      <c r="OEK96" s="5"/>
      <c r="OEL96" s="5"/>
      <c r="OEM96" s="5"/>
      <c r="OEN96" s="5"/>
      <c r="OEO96" s="5"/>
      <c r="OEP96" s="5"/>
      <c r="OEQ96" s="5"/>
      <c r="OER96" s="5"/>
      <c r="OES96" s="5"/>
      <c r="OET96" s="5"/>
      <c r="OEU96" s="5"/>
      <c r="OEV96" s="5"/>
      <c r="OEW96" s="5"/>
      <c r="OEX96" s="5"/>
      <c r="OEY96" s="5"/>
      <c r="OEZ96" s="5"/>
      <c r="OFA96" s="5"/>
      <c r="OFB96" s="5"/>
      <c r="OFC96" s="5"/>
      <c r="OFD96" s="5"/>
      <c r="OFE96" s="5"/>
      <c r="OFF96" s="5"/>
      <c r="OFG96" s="5"/>
      <c r="OFH96" s="5"/>
      <c r="OFI96" s="5"/>
      <c r="OFJ96" s="5"/>
      <c r="OFK96" s="5"/>
      <c r="OFL96" s="5"/>
      <c r="OFM96" s="5"/>
      <c r="OFN96" s="5"/>
      <c r="OFO96" s="5"/>
      <c r="OFP96" s="5"/>
      <c r="OFQ96" s="5"/>
      <c r="OFR96" s="5"/>
      <c r="OFS96" s="5"/>
      <c r="OFT96" s="5"/>
      <c r="OFU96" s="5"/>
      <c r="OFV96" s="5"/>
      <c r="OFW96" s="5"/>
      <c r="OFX96" s="5"/>
      <c r="OFY96" s="5"/>
      <c r="OFZ96" s="5"/>
      <c r="OGA96" s="5"/>
      <c r="OGB96" s="5"/>
      <c r="OGC96" s="5"/>
      <c r="OGD96" s="5"/>
      <c r="OGE96" s="5"/>
      <c r="OGF96" s="5"/>
      <c r="OGG96" s="5"/>
      <c r="OGH96" s="5"/>
      <c r="OGI96" s="5"/>
      <c r="OGJ96" s="5"/>
      <c r="OGK96" s="5"/>
      <c r="OGL96" s="5"/>
      <c r="OGM96" s="5"/>
      <c r="OGN96" s="5"/>
      <c r="OGO96" s="5"/>
      <c r="OGP96" s="5"/>
      <c r="OGQ96" s="5"/>
      <c r="OGR96" s="5"/>
      <c r="OGS96" s="5"/>
      <c r="OGT96" s="5"/>
      <c r="OGU96" s="5"/>
      <c r="OGV96" s="5"/>
      <c r="OGW96" s="5"/>
      <c r="OGX96" s="5"/>
      <c r="OGY96" s="5"/>
      <c r="OGZ96" s="5"/>
      <c r="OHA96" s="5"/>
      <c r="OHB96" s="5"/>
      <c r="OHC96" s="5"/>
      <c r="OHD96" s="5"/>
      <c r="OHE96" s="5"/>
      <c r="OHF96" s="5"/>
      <c r="OHG96" s="5"/>
      <c r="OHH96" s="5"/>
      <c r="OHI96" s="5"/>
      <c r="OHJ96" s="5"/>
      <c r="OHK96" s="5"/>
      <c r="OHL96" s="5"/>
      <c r="OHM96" s="5"/>
      <c r="OHN96" s="5"/>
      <c r="OHO96" s="5"/>
      <c r="OHP96" s="5"/>
      <c r="OHQ96" s="5"/>
      <c r="OHR96" s="5"/>
      <c r="OHS96" s="5"/>
      <c r="OHT96" s="5"/>
      <c r="OHU96" s="5"/>
      <c r="OHV96" s="5"/>
      <c r="OHW96" s="5"/>
      <c r="OHX96" s="5"/>
      <c r="OHY96" s="5"/>
      <c r="OHZ96" s="5"/>
      <c r="OIA96" s="5"/>
      <c r="OIB96" s="5"/>
      <c r="OIC96" s="5"/>
      <c r="OID96" s="5"/>
      <c r="OIE96" s="5"/>
      <c r="OIF96" s="5"/>
      <c r="OIG96" s="5"/>
      <c r="OIH96" s="5"/>
      <c r="OII96" s="5"/>
      <c r="OIJ96" s="5"/>
      <c r="OIK96" s="5"/>
      <c r="OIL96" s="5"/>
      <c r="OIM96" s="5"/>
      <c r="OIN96" s="5"/>
      <c r="OIO96" s="5"/>
      <c r="OIP96" s="5"/>
      <c r="OIQ96" s="5"/>
      <c r="OIR96" s="5"/>
      <c r="OIS96" s="5"/>
      <c r="OIT96" s="5"/>
      <c r="OIU96" s="5"/>
      <c r="OIV96" s="5"/>
      <c r="OIW96" s="5"/>
      <c r="OIX96" s="5"/>
      <c r="OIY96" s="5"/>
      <c r="OIZ96" s="5"/>
      <c r="OJA96" s="5"/>
      <c r="OJB96" s="5"/>
      <c r="OJC96" s="5"/>
      <c r="OJD96" s="5"/>
      <c r="OJE96" s="5"/>
      <c r="OJF96" s="5"/>
      <c r="OJG96" s="5"/>
      <c r="OJH96" s="5"/>
      <c r="OJI96" s="5"/>
      <c r="OJJ96" s="5"/>
      <c r="OJK96" s="5"/>
      <c r="OJL96" s="5"/>
      <c r="OJM96" s="5"/>
      <c r="OJN96" s="5"/>
      <c r="OJO96" s="5"/>
      <c r="OJP96" s="5"/>
      <c r="OJQ96" s="5"/>
      <c r="OJR96" s="5"/>
      <c r="OJS96" s="5"/>
      <c r="OJT96" s="5"/>
      <c r="OJU96" s="5"/>
      <c r="OJV96" s="5"/>
      <c r="OJW96" s="5"/>
      <c r="OJX96" s="5"/>
      <c r="OJY96" s="5"/>
      <c r="OJZ96" s="5"/>
      <c r="OKA96" s="5"/>
      <c r="OKB96" s="5"/>
      <c r="OKC96" s="5"/>
      <c r="OKD96" s="5"/>
      <c r="OKE96" s="5"/>
      <c r="OKF96" s="5"/>
      <c r="OKG96" s="5"/>
      <c r="OKH96" s="5"/>
      <c r="OKI96" s="5"/>
      <c r="OKJ96" s="5"/>
      <c r="OKK96" s="5"/>
      <c r="OKL96" s="5"/>
      <c r="OKM96" s="5"/>
      <c r="OKN96" s="5"/>
      <c r="OKO96" s="5"/>
      <c r="OKP96" s="5"/>
      <c r="OKQ96" s="5"/>
      <c r="OKR96" s="5"/>
      <c r="OKS96" s="5"/>
      <c r="OKT96" s="5"/>
      <c r="OKU96" s="5"/>
      <c r="OKV96" s="5"/>
      <c r="OKW96" s="5"/>
      <c r="OKX96" s="5"/>
      <c r="OKY96" s="5"/>
      <c r="OKZ96" s="5"/>
      <c r="OLA96" s="5"/>
      <c r="OLB96" s="5"/>
      <c r="OLC96" s="5"/>
      <c r="OLD96" s="5"/>
      <c r="OLE96" s="5"/>
      <c r="OLF96" s="5"/>
      <c r="OLG96" s="5"/>
      <c r="OLH96" s="5"/>
      <c r="OLI96" s="5"/>
      <c r="OLJ96" s="5"/>
      <c r="OLK96" s="5"/>
      <c r="OLL96" s="5"/>
      <c r="OLM96" s="5"/>
      <c r="OLN96" s="5"/>
      <c r="OLO96" s="5"/>
      <c r="OLP96" s="5"/>
      <c r="OLQ96" s="5"/>
      <c r="OLR96" s="5"/>
      <c r="OLS96" s="5"/>
      <c r="OLT96" s="5"/>
      <c r="OLU96" s="5"/>
      <c r="OLV96" s="5"/>
      <c r="OLW96" s="5"/>
      <c r="OLX96" s="5"/>
      <c r="OLY96" s="5"/>
      <c r="OLZ96" s="5"/>
      <c r="OMA96" s="5"/>
      <c r="OMB96" s="5"/>
      <c r="OMC96" s="5"/>
      <c r="OMD96" s="5"/>
      <c r="OME96" s="5"/>
      <c r="OMF96" s="5"/>
      <c r="OMG96" s="5"/>
      <c r="OMH96" s="5"/>
      <c r="OMI96" s="5"/>
      <c r="OMJ96" s="5"/>
      <c r="OMK96" s="5"/>
      <c r="OML96" s="5"/>
      <c r="OMM96" s="5"/>
      <c r="OMN96" s="5"/>
      <c r="OMO96" s="5"/>
      <c r="OMP96" s="5"/>
      <c r="OMQ96" s="5"/>
      <c r="OMR96" s="5"/>
      <c r="OMS96" s="5"/>
      <c r="OMT96" s="5"/>
      <c r="OMU96" s="5"/>
      <c r="OMV96" s="5"/>
      <c r="OMW96" s="5"/>
      <c r="OMX96" s="5"/>
      <c r="OMY96" s="5"/>
      <c r="OMZ96" s="5"/>
      <c r="ONA96" s="5"/>
      <c r="ONB96" s="5"/>
      <c r="ONC96" s="5"/>
      <c r="OND96" s="5"/>
      <c r="ONE96" s="5"/>
      <c r="ONF96" s="5"/>
      <c r="ONG96" s="5"/>
      <c r="ONH96" s="5"/>
      <c r="ONI96" s="5"/>
      <c r="ONJ96" s="5"/>
      <c r="ONK96" s="5"/>
      <c r="ONL96" s="5"/>
      <c r="ONM96" s="5"/>
      <c r="ONN96" s="5"/>
      <c r="ONO96" s="5"/>
      <c r="ONP96" s="5"/>
      <c r="ONQ96" s="5"/>
      <c r="ONR96" s="5"/>
      <c r="ONS96" s="5"/>
      <c r="ONT96" s="5"/>
      <c r="ONU96" s="5"/>
      <c r="ONV96" s="5"/>
      <c r="ONW96" s="5"/>
      <c r="ONX96" s="5"/>
      <c r="ONY96" s="5"/>
      <c r="ONZ96" s="5"/>
      <c r="OOA96" s="5"/>
      <c r="OOB96" s="5"/>
      <c r="OOC96" s="5"/>
      <c r="OOD96" s="5"/>
      <c r="OOE96" s="5"/>
      <c r="OOF96" s="5"/>
      <c r="OOG96" s="5"/>
      <c r="OOH96" s="5"/>
      <c r="OOI96" s="5"/>
      <c r="OOJ96" s="5"/>
      <c r="OOK96" s="5"/>
      <c r="OOL96" s="5"/>
      <c r="OOM96" s="5"/>
      <c r="OON96" s="5"/>
      <c r="OOO96" s="5"/>
      <c r="OOP96" s="5"/>
      <c r="OOQ96" s="5"/>
      <c r="OOR96" s="5"/>
      <c r="OOS96" s="5"/>
      <c r="OOT96" s="5"/>
      <c r="OOU96" s="5"/>
      <c r="OOV96" s="5"/>
      <c r="OOW96" s="5"/>
      <c r="OOX96" s="5"/>
      <c r="OOY96" s="5"/>
      <c r="OOZ96" s="5"/>
      <c r="OPA96" s="5"/>
      <c r="OPB96" s="5"/>
      <c r="OPC96" s="5"/>
      <c r="OPD96" s="5"/>
      <c r="OPE96" s="5"/>
      <c r="OPF96" s="5"/>
      <c r="OPG96" s="5"/>
      <c r="OPH96" s="5"/>
      <c r="OPI96" s="5"/>
      <c r="OPJ96" s="5"/>
      <c r="OPK96" s="5"/>
      <c r="OPL96" s="5"/>
      <c r="OPM96" s="5"/>
      <c r="OPN96" s="5"/>
      <c r="OPO96" s="5"/>
      <c r="OPP96" s="5"/>
      <c r="OPQ96" s="5"/>
      <c r="OPR96" s="5"/>
      <c r="OPS96" s="5"/>
      <c r="OPT96" s="5"/>
      <c r="OPU96" s="5"/>
      <c r="OPV96" s="5"/>
      <c r="OPW96" s="5"/>
      <c r="OPX96" s="5"/>
      <c r="OPY96" s="5"/>
      <c r="OPZ96" s="5"/>
      <c r="OQA96" s="5"/>
      <c r="OQB96" s="5"/>
      <c r="OQC96" s="5"/>
      <c r="OQD96" s="5"/>
      <c r="OQE96" s="5"/>
      <c r="OQF96" s="5"/>
      <c r="OQG96" s="5"/>
      <c r="OQH96" s="5"/>
      <c r="OQI96" s="5"/>
      <c r="OQJ96" s="5"/>
      <c r="OQK96" s="5"/>
      <c r="OQL96" s="5"/>
      <c r="OQM96" s="5"/>
      <c r="OQN96" s="5"/>
      <c r="OQO96" s="5"/>
      <c r="OQP96" s="5"/>
      <c r="OQQ96" s="5"/>
      <c r="OQR96" s="5"/>
      <c r="OQS96" s="5"/>
      <c r="OQT96" s="5"/>
      <c r="OQU96" s="5"/>
      <c r="OQV96" s="5"/>
      <c r="OQW96" s="5"/>
      <c r="OQX96" s="5"/>
      <c r="OQY96" s="5"/>
      <c r="OQZ96" s="5"/>
      <c r="ORA96" s="5"/>
      <c r="ORB96" s="5"/>
      <c r="ORC96" s="5"/>
      <c r="ORD96" s="5"/>
      <c r="ORE96" s="5"/>
      <c r="ORF96" s="5"/>
      <c r="ORG96" s="5"/>
      <c r="ORH96" s="5"/>
      <c r="ORI96" s="5"/>
      <c r="ORJ96" s="5"/>
      <c r="ORK96" s="5"/>
      <c r="ORL96" s="5"/>
      <c r="ORM96" s="5"/>
      <c r="ORN96" s="5"/>
      <c r="ORO96" s="5"/>
      <c r="ORP96" s="5"/>
      <c r="ORQ96" s="5"/>
      <c r="ORR96" s="5"/>
      <c r="ORS96" s="5"/>
      <c r="ORT96" s="5"/>
      <c r="ORU96" s="5"/>
      <c r="ORV96" s="5"/>
      <c r="ORW96" s="5"/>
      <c r="ORX96" s="5"/>
      <c r="ORY96" s="5"/>
      <c r="ORZ96" s="5"/>
      <c r="OSA96" s="5"/>
      <c r="OSB96" s="5"/>
      <c r="OSC96" s="5"/>
      <c r="OSD96" s="5"/>
      <c r="OSE96" s="5"/>
      <c r="OSF96" s="5"/>
      <c r="OSG96" s="5"/>
      <c r="OSH96" s="5"/>
      <c r="OSI96" s="5"/>
      <c r="OSJ96" s="5"/>
      <c r="OSK96" s="5"/>
      <c r="OSL96" s="5"/>
      <c r="OSM96" s="5"/>
      <c r="OSN96" s="5"/>
      <c r="OSO96" s="5"/>
      <c r="OSP96" s="5"/>
      <c r="OSQ96" s="5"/>
      <c r="OSR96" s="5"/>
      <c r="OSS96" s="5"/>
      <c r="OST96" s="5"/>
      <c r="OSU96" s="5"/>
      <c r="OSV96" s="5"/>
      <c r="OSW96" s="5"/>
      <c r="OSX96" s="5"/>
      <c r="OSY96" s="5"/>
      <c r="OSZ96" s="5"/>
      <c r="OTA96" s="5"/>
      <c r="OTB96" s="5"/>
      <c r="OTC96" s="5"/>
      <c r="OTD96" s="5"/>
      <c r="OTE96" s="5"/>
      <c r="OTF96" s="5"/>
      <c r="OTG96" s="5"/>
      <c r="OTH96" s="5"/>
      <c r="OTI96" s="5"/>
      <c r="OTJ96" s="5"/>
      <c r="OTK96" s="5"/>
      <c r="OTL96" s="5"/>
      <c r="OTM96" s="5"/>
      <c r="OTN96" s="5"/>
      <c r="OTO96" s="5"/>
      <c r="OTP96" s="5"/>
      <c r="OTQ96" s="5"/>
      <c r="OTR96" s="5"/>
      <c r="OTS96" s="5"/>
      <c r="OTT96" s="5"/>
      <c r="OTU96" s="5"/>
      <c r="OTV96" s="5"/>
      <c r="OTW96" s="5"/>
      <c r="OTX96" s="5"/>
      <c r="OTY96" s="5"/>
      <c r="OTZ96" s="5"/>
      <c r="OUA96" s="5"/>
      <c r="OUB96" s="5"/>
      <c r="OUC96" s="5"/>
      <c r="OUD96" s="5"/>
      <c r="OUE96" s="5"/>
      <c r="OUF96" s="5"/>
      <c r="OUG96" s="5"/>
      <c r="OUH96" s="5"/>
      <c r="OUI96" s="5"/>
      <c r="OUJ96" s="5"/>
      <c r="OUK96" s="5"/>
      <c r="OUL96" s="5"/>
      <c r="OUM96" s="5"/>
      <c r="OUN96" s="5"/>
      <c r="OUO96" s="5"/>
      <c r="OUP96" s="5"/>
      <c r="OUQ96" s="5"/>
      <c r="OUR96" s="5"/>
      <c r="OUS96" s="5"/>
      <c r="OUT96" s="5"/>
      <c r="OUU96" s="5"/>
      <c r="OUV96" s="5"/>
      <c r="OUW96" s="5"/>
      <c r="OUX96" s="5"/>
      <c r="OUY96" s="5"/>
      <c r="OUZ96" s="5"/>
      <c r="OVA96" s="5"/>
      <c r="OVB96" s="5"/>
      <c r="OVC96" s="5"/>
      <c r="OVD96" s="5"/>
      <c r="OVE96" s="5"/>
      <c r="OVF96" s="5"/>
      <c r="OVG96" s="5"/>
      <c r="OVH96" s="5"/>
      <c r="OVI96" s="5"/>
      <c r="OVJ96" s="5"/>
      <c r="OVK96" s="5"/>
      <c r="OVL96" s="5"/>
      <c r="OVM96" s="5"/>
      <c r="OVN96" s="5"/>
      <c r="OVO96" s="5"/>
      <c r="OVP96" s="5"/>
      <c r="OVQ96" s="5"/>
      <c r="OVR96" s="5"/>
      <c r="OVS96" s="5"/>
      <c r="OVT96" s="5"/>
      <c r="OVU96" s="5"/>
      <c r="OVV96" s="5"/>
      <c r="OVW96" s="5"/>
      <c r="OVX96" s="5"/>
      <c r="OVY96" s="5"/>
      <c r="OVZ96" s="5"/>
      <c r="OWA96" s="5"/>
      <c r="OWB96" s="5"/>
      <c r="OWC96" s="5"/>
      <c r="OWD96" s="5"/>
      <c r="OWE96" s="5"/>
      <c r="OWF96" s="5"/>
      <c r="OWG96" s="5"/>
      <c r="OWH96" s="5"/>
      <c r="OWI96" s="5"/>
      <c r="OWJ96" s="5"/>
      <c r="OWK96" s="5"/>
      <c r="OWL96" s="5"/>
      <c r="OWM96" s="5"/>
      <c r="OWN96" s="5"/>
      <c r="OWO96" s="5"/>
      <c r="OWP96" s="5"/>
      <c r="OWQ96" s="5"/>
      <c r="OWR96" s="5"/>
      <c r="OWS96" s="5"/>
      <c r="OWT96" s="5"/>
      <c r="OWU96" s="5"/>
      <c r="OWV96" s="5"/>
      <c r="OWW96" s="5"/>
      <c r="OWX96" s="5"/>
      <c r="OWY96" s="5"/>
      <c r="OWZ96" s="5"/>
      <c r="OXA96" s="5"/>
      <c r="OXB96" s="5"/>
      <c r="OXC96" s="5"/>
      <c r="OXD96" s="5"/>
      <c r="OXE96" s="5"/>
      <c r="OXF96" s="5"/>
      <c r="OXG96" s="5"/>
      <c r="OXH96" s="5"/>
      <c r="OXI96" s="5"/>
      <c r="OXJ96" s="5"/>
      <c r="OXK96" s="5"/>
      <c r="OXL96" s="5"/>
      <c r="OXM96" s="5"/>
      <c r="OXN96" s="5"/>
      <c r="OXO96" s="5"/>
      <c r="OXP96" s="5"/>
      <c r="OXQ96" s="5"/>
      <c r="OXR96" s="5"/>
      <c r="OXS96" s="5"/>
      <c r="OXT96" s="5"/>
      <c r="OXU96" s="5"/>
      <c r="OXV96" s="5"/>
      <c r="OXW96" s="5"/>
      <c r="OXX96" s="5"/>
      <c r="OXY96" s="5"/>
      <c r="OXZ96" s="5"/>
      <c r="OYA96" s="5"/>
      <c r="OYB96" s="5"/>
      <c r="OYC96" s="5"/>
      <c r="OYD96" s="5"/>
      <c r="OYE96" s="5"/>
      <c r="OYF96" s="5"/>
      <c r="OYG96" s="5"/>
      <c r="OYH96" s="5"/>
      <c r="OYI96" s="5"/>
      <c r="OYJ96" s="5"/>
      <c r="OYK96" s="5"/>
      <c r="OYL96" s="5"/>
      <c r="OYM96" s="5"/>
      <c r="OYN96" s="5"/>
      <c r="OYO96" s="5"/>
      <c r="OYP96" s="5"/>
      <c r="OYQ96" s="5"/>
      <c r="OYR96" s="5"/>
      <c r="OYS96" s="5"/>
      <c r="OYT96" s="5"/>
      <c r="OYU96" s="5"/>
      <c r="OYV96" s="5"/>
      <c r="OYW96" s="5"/>
      <c r="OYX96" s="5"/>
      <c r="OYY96" s="5"/>
      <c r="OYZ96" s="5"/>
      <c r="OZA96" s="5"/>
      <c r="OZB96" s="5"/>
      <c r="OZC96" s="5"/>
      <c r="OZD96" s="5"/>
      <c r="OZE96" s="5"/>
      <c r="OZF96" s="5"/>
      <c r="OZG96" s="5"/>
      <c r="OZH96" s="5"/>
      <c r="OZI96" s="5"/>
      <c r="OZJ96" s="5"/>
      <c r="OZK96" s="5"/>
      <c r="OZL96" s="5"/>
      <c r="OZM96" s="5"/>
      <c r="OZN96" s="5"/>
      <c r="OZO96" s="5"/>
      <c r="OZP96" s="5"/>
      <c r="OZQ96" s="5"/>
      <c r="OZR96" s="5"/>
      <c r="OZS96" s="5"/>
      <c r="OZT96" s="5"/>
      <c r="OZU96" s="5"/>
      <c r="OZV96" s="5"/>
      <c r="OZW96" s="5"/>
      <c r="OZX96" s="5"/>
      <c r="OZY96" s="5"/>
      <c r="OZZ96" s="5"/>
      <c r="PAA96" s="5"/>
      <c r="PAB96" s="5"/>
      <c r="PAC96" s="5"/>
      <c r="PAD96" s="5"/>
      <c r="PAE96" s="5"/>
      <c r="PAF96" s="5"/>
      <c r="PAG96" s="5"/>
      <c r="PAH96" s="5"/>
      <c r="PAI96" s="5"/>
      <c r="PAJ96" s="5"/>
      <c r="PAK96" s="5"/>
      <c r="PAL96" s="5"/>
      <c r="PAM96" s="5"/>
      <c r="PAN96" s="5"/>
      <c r="PAO96" s="5"/>
      <c r="PAP96" s="5"/>
      <c r="PAQ96" s="5"/>
      <c r="PAR96" s="5"/>
      <c r="PAS96" s="5"/>
      <c r="PAT96" s="5"/>
      <c r="PAU96" s="5"/>
      <c r="PAV96" s="5"/>
      <c r="PAW96" s="5"/>
      <c r="PAX96" s="5"/>
      <c r="PAY96" s="5"/>
      <c r="PAZ96" s="5"/>
      <c r="PBA96" s="5"/>
      <c r="PBB96" s="5"/>
      <c r="PBC96" s="5"/>
      <c r="PBD96" s="5"/>
      <c r="PBE96" s="5"/>
      <c r="PBF96" s="5"/>
      <c r="PBG96" s="5"/>
      <c r="PBH96" s="5"/>
      <c r="PBI96" s="5"/>
      <c r="PBJ96" s="5"/>
      <c r="PBK96" s="5"/>
      <c r="PBL96" s="5"/>
      <c r="PBM96" s="5"/>
      <c r="PBN96" s="5"/>
      <c r="PBO96" s="5"/>
      <c r="PBP96" s="5"/>
      <c r="PBQ96" s="5"/>
      <c r="PBR96" s="5"/>
      <c r="PBS96" s="5"/>
      <c r="PBT96" s="5"/>
      <c r="PBU96" s="5"/>
      <c r="PBV96" s="5"/>
      <c r="PBW96" s="5"/>
      <c r="PBX96" s="5"/>
      <c r="PBY96" s="5"/>
      <c r="PBZ96" s="5"/>
      <c r="PCA96" s="5"/>
      <c r="PCB96" s="5"/>
      <c r="PCC96" s="5"/>
      <c r="PCD96" s="5"/>
      <c r="PCE96" s="5"/>
      <c r="PCF96" s="5"/>
      <c r="PCG96" s="5"/>
      <c r="PCH96" s="5"/>
      <c r="PCI96" s="5"/>
      <c r="PCJ96" s="5"/>
      <c r="PCK96" s="5"/>
      <c r="PCL96" s="5"/>
      <c r="PCM96" s="5"/>
      <c r="PCN96" s="5"/>
      <c r="PCO96" s="5"/>
      <c r="PCP96" s="5"/>
      <c r="PCQ96" s="5"/>
      <c r="PCR96" s="5"/>
      <c r="PCS96" s="5"/>
      <c r="PCT96" s="5"/>
      <c r="PCU96" s="5"/>
      <c r="PCV96" s="5"/>
      <c r="PCW96" s="5"/>
      <c r="PCX96" s="5"/>
      <c r="PCY96" s="5"/>
      <c r="PCZ96" s="5"/>
      <c r="PDA96" s="5"/>
      <c r="PDB96" s="5"/>
      <c r="PDC96" s="5"/>
      <c r="PDD96" s="5"/>
      <c r="PDE96" s="5"/>
      <c r="PDF96" s="5"/>
      <c r="PDG96" s="5"/>
      <c r="PDH96" s="5"/>
      <c r="PDI96" s="5"/>
      <c r="PDJ96" s="5"/>
      <c r="PDK96" s="5"/>
      <c r="PDL96" s="5"/>
      <c r="PDM96" s="5"/>
      <c r="PDN96" s="5"/>
      <c r="PDO96" s="5"/>
      <c r="PDP96" s="5"/>
      <c r="PDQ96" s="5"/>
      <c r="PDR96" s="5"/>
      <c r="PDS96" s="5"/>
      <c r="PDT96" s="5"/>
      <c r="PDU96" s="5"/>
      <c r="PDV96" s="5"/>
      <c r="PDW96" s="5"/>
      <c r="PDX96" s="5"/>
      <c r="PDY96" s="5"/>
      <c r="PDZ96" s="5"/>
      <c r="PEA96" s="5"/>
      <c r="PEB96" s="5"/>
      <c r="PEC96" s="5"/>
      <c r="PED96" s="5"/>
      <c r="PEE96" s="5"/>
      <c r="PEF96" s="5"/>
      <c r="PEG96" s="5"/>
      <c r="PEH96" s="5"/>
      <c r="PEI96" s="5"/>
      <c r="PEJ96" s="5"/>
      <c r="PEK96" s="5"/>
      <c r="PEL96" s="5"/>
      <c r="PEM96" s="5"/>
      <c r="PEN96" s="5"/>
      <c r="PEO96" s="5"/>
      <c r="PEP96" s="5"/>
      <c r="PEQ96" s="5"/>
      <c r="PER96" s="5"/>
      <c r="PES96" s="5"/>
      <c r="PET96" s="5"/>
      <c r="PEU96" s="5"/>
      <c r="PEV96" s="5"/>
      <c r="PEW96" s="5"/>
      <c r="PEX96" s="5"/>
      <c r="PEY96" s="5"/>
      <c r="PEZ96" s="5"/>
      <c r="PFA96" s="5"/>
      <c r="PFB96" s="5"/>
      <c r="PFC96" s="5"/>
      <c r="PFD96" s="5"/>
      <c r="PFE96" s="5"/>
      <c r="PFF96" s="5"/>
      <c r="PFG96" s="5"/>
      <c r="PFH96" s="5"/>
      <c r="PFI96" s="5"/>
      <c r="PFJ96" s="5"/>
      <c r="PFK96" s="5"/>
      <c r="PFL96" s="5"/>
      <c r="PFM96" s="5"/>
      <c r="PFN96" s="5"/>
      <c r="PFO96" s="5"/>
      <c r="PFP96" s="5"/>
      <c r="PFQ96" s="5"/>
      <c r="PFR96" s="5"/>
      <c r="PFS96" s="5"/>
      <c r="PFT96" s="5"/>
      <c r="PFU96" s="5"/>
      <c r="PFV96" s="5"/>
      <c r="PFW96" s="5"/>
      <c r="PFX96" s="5"/>
      <c r="PFY96" s="5"/>
      <c r="PFZ96" s="5"/>
      <c r="PGA96" s="5"/>
      <c r="PGB96" s="5"/>
      <c r="PGC96" s="5"/>
      <c r="PGD96" s="5"/>
      <c r="PGE96" s="5"/>
      <c r="PGF96" s="5"/>
      <c r="PGG96" s="5"/>
      <c r="PGH96" s="5"/>
      <c r="PGI96" s="5"/>
      <c r="PGJ96" s="5"/>
      <c r="PGK96" s="5"/>
      <c r="PGL96" s="5"/>
      <c r="PGM96" s="5"/>
      <c r="PGN96" s="5"/>
      <c r="PGO96" s="5"/>
      <c r="PGP96" s="5"/>
      <c r="PGQ96" s="5"/>
      <c r="PGR96" s="5"/>
      <c r="PGS96" s="5"/>
      <c r="PGT96" s="5"/>
      <c r="PGU96" s="5"/>
      <c r="PGV96" s="5"/>
      <c r="PGW96" s="5"/>
      <c r="PGX96" s="5"/>
      <c r="PGY96" s="5"/>
      <c r="PGZ96" s="5"/>
      <c r="PHA96" s="5"/>
      <c r="PHB96" s="5"/>
      <c r="PHC96" s="5"/>
      <c r="PHD96" s="5"/>
      <c r="PHE96" s="5"/>
      <c r="PHF96" s="5"/>
      <c r="PHG96" s="5"/>
      <c r="PHH96" s="5"/>
      <c r="PHI96" s="5"/>
      <c r="PHJ96" s="5"/>
      <c r="PHK96" s="5"/>
      <c r="PHL96" s="5"/>
      <c r="PHM96" s="5"/>
      <c r="PHN96" s="5"/>
      <c r="PHO96" s="5"/>
      <c r="PHP96" s="5"/>
      <c r="PHQ96" s="5"/>
      <c r="PHR96" s="5"/>
      <c r="PHS96" s="5"/>
      <c r="PHT96" s="5"/>
      <c r="PHU96" s="5"/>
      <c r="PHV96" s="5"/>
      <c r="PHW96" s="5"/>
      <c r="PHX96" s="5"/>
      <c r="PHY96" s="5"/>
      <c r="PHZ96" s="5"/>
      <c r="PIA96" s="5"/>
      <c r="PIB96" s="5"/>
      <c r="PIC96" s="5"/>
      <c r="PID96" s="5"/>
      <c r="PIE96" s="5"/>
      <c r="PIF96" s="5"/>
      <c r="PIG96" s="5"/>
      <c r="PIH96" s="5"/>
      <c r="PII96" s="5"/>
      <c r="PIJ96" s="5"/>
      <c r="PIK96" s="5"/>
      <c r="PIL96" s="5"/>
      <c r="PIM96" s="5"/>
      <c r="PIN96" s="5"/>
      <c r="PIO96" s="5"/>
      <c r="PIP96" s="5"/>
      <c r="PIQ96" s="5"/>
      <c r="PIR96" s="5"/>
      <c r="PIS96" s="5"/>
      <c r="PIT96" s="5"/>
      <c r="PIU96" s="5"/>
      <c r="PIV96" s="5"/>
      <c r="PIW96" s="5"/>
      <c r="PIX96" s="5"/>
      <c r="PIY96" s="5"/>
      <c r="PIZ96" s="5"/>
      <c r="PJA96" s="5"/>
      <c r="PJB96" s="5"/>
      <c r="PJC96" s="5"/>
      <c r="PJD96" s="5"/>
      <c r="PJE96" s="5"/>
      <c r="PJF96" s="5"/>
      <c r="PJG96" s="5"/>
      <c r="PJH96" s="5"/>
      <c r="PJI96" s="5"/>
      <c r="PJJ96" s="5"/>
      <c r="PJK96" s="5"/>
      <c r="PJL96" s="5"/>
      <c r="PJM96" s="5"/>
      <c r="PJN96" s="5"/>
      <c r="PJO96" s="5"/>
      <c r="PJP96" s="5"/>
      <c r="PJQ96" s="5"/>
      <c r="PJR96" s="5"/>
      <c r="PJS96" s="5"/>
      <c r="PJT96" s="5"/>
      <c r="PJU96" s="5"/>
      <c r="PJV96" s="5"/>
      <c r="PJW96" s="5"/>
      <c r="PJX96" s="5"/>
      <c r="PJY96" s="5"/>
      <c r="PJZ96" s="5"/>
      <c r="PKA96" s="5"/>
      <c r="PKB96" s="5"/>
      <c r="PKC96" s="5"/>
      <c r="PKD96" s="5"/>
      <c r="PKE96" s="5"/>
      <c r="PKF96" s="5"/>
      <c r="PKG96" s="5"/>
      <c r="PKH96" s="5"/>
      <c r="PKI96" s="5"/>
      <c r="PKJ96" s="5"/>
      <c r="PKK96" s="5"/>
      <c r="PKL96" s="5"/>
      <c r="PKM96" s="5"/>
      <c r="PKN96" s="5"/>
      <c r="PKO96" s="5"/>
      <c r="PKP96" s="5"/>
      <c r="PKQ96" s="5"/>
      <c r="PKR96" s="5"/>
      <c r="PKS96" s="5"/>
      <c r="PKT96" s="5"/>
      <c r="PKU96" s="5"/>
      <c r="PKV96" s="5"/>
      <c r="PKW96" s="5"/>
      <c r="PKX96" s="5"/>
      <c r="PKY96" s="5"/>
      <c r="PKZ96" s="5"/>
      <c r="PLA96" s="5"/>
      <c r="PLB96" s="5"/>
      <c r="PLC96" s="5"/>
      <c r="PLD96" s="5"/>
      <c r="PLE96" s="5"/>
      <c r="PLF96" s="5"/>
      <c r="PLG96" s="5"/>
      <c r="PLH96" s="5"/>
      <c r="PLI96" s="5"/>
      <c r="PLJ96" s="5"/>
      <c r="PLK96" s="5"/>
      <c r="PLL96" s="5"/>
      <c r="PLM96" s="5"/>
      <c r="PLN96" s="5"/>
      <c r="PLO96" s="5"/>
      <c r="PLP96" s="5"/>
      <c r="PLQ96" s="5"/>
      <c r="PLR96" s="5"/>
      <c r="PLS96" s="5"/>
      <c r="PLT96" s="5"/>
      <c r="PLU96" s="5"/>
      <c r="PLV96" s="5"/>
      <c r="PLW96" s="5"/>
      <c r="PLX96" s="5"/>
      <c r="PLY96" s="5"/>
      <c r="PLZ96" s="5"/>
      <c r="PMA96" s="5"/>
      <c r="PMB96" s="5"/>
      <c r="PMC96" s="5"/>
      <c r="PMD96" s="5"/>
      <c r="PME96" s="5"/>
      <c r="PMF96" s="5"/>
      <c r="PMG96" s="5"/>
      <c r="PMH96" s="5"/>
      <c r="PMI96" s="5"/>
      <c r="PMJ96" s="5"/>
      <c r="PMK96" s="5"/>
      <c r="PML96" s="5"/>
      <c r="PMM96" s="5"/>
      <c r="PMN96" s="5"/>
      <c r="PMO96" s="5"/>
      <c r="PMP96" s="5"/>
      <c r="PMQ96" s="5"/>
      <c r="PMR96" s="5"/>
      <c r="PMS96" s="5"/>
      <c r="PMT96" s="5"/>
      <c r="PMU96" s="5"/>
      <c r="PMV96" s="5"/>
      <c r="PMW96" s="5"/>
      <c r="PMX96" s="5"/>
      <c r="PMY96" s="5"/>
      <c r="PMZ96" s="5"/>
      <c r="PNA96" s="5"/>
      <c r="PNB96" s="5"/>
      <c r="PNC96" s="5"/>
      <c r="PND96" s="5"/>
      <c r="PNE96" s="5"/>
      <c r="PNF96" s="5"/>
      <c r="PNG96" s="5"/>
      <c r="PNH96" s="5"/>
      <c r="PNI96" s="5"/>
      <c r="PNJ96" s="5"/>
      <c r="PNK96" s="5"/>
      <c r="PNL96" s="5"/>
      <c r="PNM96" s="5"/>
      <c r="PNN96" s="5"/>
      <c r="PNO96" s="5"/>
      <c r="PNP96" s="5"/>
      <c r="PNQ96" s="5"/>
      <c r="PNR96" s="5"/>
      <c r="PNS96" s="5"/>
      <c r="PNT96" s="5"/>
      <c r="PNU96" s="5"/>
      <c r="PNV96" s="5"/>
      <c r="PNW96" s="5"/>
      <c r="PNX96" s="5"/>
      <c r="PNY96" s="5"/>
      <c r="PNZ96" s="5"/>
      <c r="POA96" s="5"/>
      <c r="POB96" s="5"/>
      <c r="POC96" s="5"/>
      <c r="POD96" s="5"/>
      <c r="POE96" s="5"/>
      <c r="POF96" s="5"/>
      <c r="POG96" s="5"/>
      <c r="POH96" s="5"/>
      <c r="POI96" s="5"/>
      <c r="POJ96" s="5"/>
      <c r="POK96" s="5"/>
      <c r="POL96" s="5"/>
      <c r="POM96" s="5"/>
      <c r="PON96" s="5"/>
      <c r="POO96" s="5"/>
      <c r="POP96" s="5"/>
      <c r="POQ96" s="5"/>
      <c r="POR96" s="5"/>
      <c r="POS96" s="5"/>
      <c r="POT96" s="5"/>
      <c r="POU96" s="5"/>
      <c r="POV96" s="5"/>
      <c r="POW96" s="5"/>
      <c r="POX96" s="5"/>
      <c r="POY96" s="5"/>
      <c r="POZ96" s="5"/>
      <c r="PPA96" s="5"/>
      <c r="PPB96" s="5"/>
      <c r="PPC96" s="5"/>
      <c r="PPD96" s="5"/>
      <c r="PPE96" s="5"/>
      <c r="PPF96" s="5"/>
      <c r="PPG96" s="5"/>
      <c r="PPH96" s="5"/>
      <c r="PPI96" s="5"/>
      <c r="PPJ96" s="5"/>
      <c r="PPK96" s="5"/>
      <c r="PPL96" s="5"/>
      <c r="PPM96" s="5"/>
      <c r="PPN96" s="5"/>
      <c r="PPO96" s="5"/>
      <c r="PPP96" s="5"/>
      <c r="PPQ96" s="5"/>
      <c r="PPR96" s="5"/>
      <c r="PPS96" s="5"/>
      <c r="PPT96" s="5"/>
      <c r="PPU96" s="5"/>
      <c r="PPV96" s="5"/>
      <c r="PPW96" s="5"/>
      <c r="PPX96" s="5"/>
      <c r="PPY96" s="5"/>
      <c r="PPZ96" s="5"/>
      <c r="PQA96" s="5"/>
      <c r="PQB96" s="5"/>
      <c r="PQC96" s="5"/>
      <c r="PQD96" s="5"/>
      <c r="PQE96" s="5"/>
      <c r="PQF96" s="5"/>
      <c r="PQG96" s="5"/>
      <c r="PQH96" s="5"/>
      <c r="PQI96" s="5"/>
      <c r="PQJ96" s="5"/>
      <c r="PQK96" s="5"/>
      <c r="PQL96" s="5"/>
      <c r="PQM96" s="5"/>
      <c r="PQN96" s="5"/>
      <c r="PQO96" s="5"/>
      <c r="PQP96" s="5"/>
      <c r="PQQ96" s="5"/>
      <c r="PQR96" s="5"/>
      <c r="PQS96" s="5"/>
      <c r="PQT96" s="5"/>
      <c r="PQU96" s="5"/>
      <c r="PQV96" s="5"/>
      <c r="PQW96" s="5"/>
      <c r="PQX96" s="5"/>
      <c r="PQY96" s="5"/>
      <c r="PQZ96" s="5"/>
      <c r="PRA96" s="5"/>
      <c r="PRB96" s="5"/>
      <c r="PRC96" s="5"/>
      <c r="PRD96" s="5"/>
      <c r="PRE96" s="5"/>
      <c r="PRF96" s="5"/>
      <c r="PRG96" s="5"/>
      <c r="PRH96" s="5"/>
      <c r="PRI96" s="5"/>
      <c r="PRJ96" s="5"/>
      <c r="PRK96" s="5"/>
      <c r="PRL96" s="5"/>
      <c r="PRM96" s="5"/>
      <c r="PRN96" s="5"/>
      <c r="PRO96" s="5"/>
      <c r="PRP96" s="5"/>
      <c r="PRQ96" s="5"/>
      <c r="PRR96" s="5"/>
      <c r="PRS96" s="5"/>
      <c r="PRT96" s="5"/>
      <c r="PRU96" s="5"/>
      <c r="PRV96" s="5"/>
      <c r="PRW96" s="5"/>
      <c r="PRX96" s="5"/>
      <c r="PRY96" s="5"/>
      <c r="PRZ96" s="5"/>
      <c r="PSA96" s="5"/>
      <c r="PSB96" s="5"/>
      <c r="PSC96" s="5"/>
      <c r="PSD96" s="5"/>
      <c r="PSE96" s="5"/>
      <c r="PSF96" s="5"/>
      <c r="PSG96" s="5"/>
      <c r="PSH96" s="5"/>
      <c r="PSI96" s="5"/>
      <c r="PSJ96" s="5"/>
      <c r="PSK96" s="5"/>
      <c r="PSL96" s="5"/>
      <c r="PSM96" s="5"/>
      <c r="PSN96" s="5"/>
      <c r="PSO96" s="5"/>
      <c r="PSP96" s="5"/>
      <c r="PSQ96" s="5"/>
      <c r="PSR96" s="5"/>
      <c r="PSS96" s="5"/>
      <c r="PST96" s="5"/>
      <c r="PSU96" s="5"/>
      <c r="PSV96" s="5"/>
      <c r="PSW96" s="5"/>
      <c r="PSX96" s="5"/>
      <c r="PSY96" s="5"/>
      <c r="PSZ96" s="5"/>
      <c r="PTA96" s="5"/>
      <c r="PTB96" s="5"/>
      <c r="PTC96" s="5"/>
      <c r="PTD96" s="5"/>
      <c r="PTE96" s="5"/>
      <c r="PTF96" s="5"/>
      <c r="PTG96" s="5"/>
      <c r="PTH96" s="5"/>
      <c r="PTI96" s="5"/>
      <c r="PTJ96" s="5"/>
      <c r="PTK96" s="5"/>
      <c r="PTL96" s="5"/>
      <c r="PTM96" s="5"/>
      <c r="PTN96" s="5"/>
      <c r="PTO96" s="5"/>
      <c r="PTP96" s="5"/>
      <c r="PTQ96" s="5"/>
      <c r="PTR96" s="5"/>
      <c r="PTS96" s="5"/>
      <c r="PTT96" s="5"/>
      <c r="PTU96" s="5"/>
      <c r="PTV96" s="5"/>
      <c r="PTW96" s="5"/>
      <c r="PTX96" s="5"/>
      <c r="PTY96" s="5"/>
      <c r="PTZ96" s="5"/>
      <c r="PUA96" s="5"/>
      <c r="PUB96" s="5"/>
      <c r="PUC96" s="5"/>
      <c r="PUD96" s="5"/>
      <c r="PUE96" s="5"/>
      <c r="PUF96" s="5"/>
      <c r="PUG96" s="5"/>
      <c r="PUH96" s="5"/>
      <c r="PUI96" s="5"/>
      <c r="PUJ96" s="5"/>
      <c r="PUK96" s="5"/>
      <c r="PUL96" s="5"/>
      <c r="PUM96" s="5"/>
      <c r="PUN96" s="5"/>
      <c r="PUO96" s="5"/>
      <c r="PUP96" s="5"/>
      <c r="PUQ96" s="5"/>
      <c r="PUR96" s="5"/>
      <c r="PUS96" s="5"/>
      <c r="PUT96" s="5"/>
      <c r="PUU96" s="5"/>
      <c r="PUV96" s="5"/>
      <c r="PUW96" s="5"/>
      <c r="PUX96" s="5"/>
      <c r="PUY96" s="5"/>
      <c r="PUZ96" s="5"/>
      <c r="PVA96" s="5"/>
      <c r="PVB96" s="5"/>
      <c r="PVC96" s="5"/>
      <c r="PVD96" s="5"/>
      <c r="PVE96" s="5"/>
      <c r="PVF96" s="5"/>
      <c r="PVG96" s="5"/>
      <c r="PVH96" s="5"/>
      <c r="PVI96" s="5"/>
      <c r="PVJ96" s="5"/>
      <c r="PVK96" s="5"/>
      <c r="PVL96" s="5"/>
      <c r="PVM96" s="5"/>
      <c r="PVN96" s="5"/>
      <c r="PVO96" s="5"/>
      <c r="PVP96" s="5"/>
      <c r="PVQ96" s="5"/>
      <c r="PVR96" s="5"/>
      <c r="PVS96" s="5"/>
      <c r="PVT96" s="5"/>
      <c r="PVU96" s="5"/>
      <c r="PVV96" s="5"/>
      <c r="PVW96" s="5"/>
      <c r="PVX96" s="5"/>
      <c r="PVY96" s="5"/>
      <c r="PVZ96" s="5"/>
      <c r="PWA96" s="5"/>
      <c r="PWB96" s="5"/>
      <c r="PWC96" s="5"/>
      <c r="PWD96" s="5"/>
      <c r="PWE96" s="5"/>
      <c r="PWF96" s="5"/>
      <c r="PWG96" s="5"/>
      <c r="PWH96" s="5"/>
      <c r="PWI96" s="5"/>
      <c r="PWJ96" s="5"/>
      <c r="PWK96" s="5"/>
      <c r="PWL96" s="5"/>
      <c r="PWM96" s="5"/>
      <c r="PWN96" s="5"/>
      <c r="PWO96" s="5"/>
      <c r="PWP96" s="5"/>
      <c r="PWQ96" s="5"/>
      <c r="PWR96" s="5"/>
      <c r="PWS96" s="5"/>
      <c r="PWT96" s="5"/>
      <c r="PWU96" s="5"/>
      <c r="PWV96" s="5"/>
      <c r="PWW96" s="5"/>
      <c r="PWX96" s="5"/>
      <c r="PWY96" s="5"/>
      <c r="PWZ96" s="5"/>
      <c r="PXA96" s="5"/>
      <c r="PXB96" s="5"/>
      <c r="PXC96" s="5"/>
      <c r="PXD96" s="5"/>
      <c r="PXE96" s="5"/>
      <c r="PXF96" s="5"/>
      <c r="PXG96" s="5"/>
      <c r="PXH96" s="5"/>
      <c r="PXI96" s="5"/>
      <c r="PXJ96" s="5"/>
      <c r="PXK96" s="5"/>
      <c r="PXL96" s="5"/>
      <c r="PXM96" s="5"/>
      <c r="PXN96" s="5"/>
      <c r="PXO96" s="5"/>
      <c r="PXP96" s="5"/>
      <c r="PXQ96" s="5"/>
      <c r="PXR96" s="5"/>
      <c r="PXS96" s="5"/>
      <c r="PXT96" s="5"/>
      <c r="PXU96" s="5"/>
      <c r="PXV96" s="5"/>
      <c r="PXW96" s="5"/>
      <c r="PXX96" s="5"/>
      <c r="PXY96" s="5"/>
      <c r="PXZ96" s="5"/>
      <c r="PYA96" s="5"/>
      <c r="PYB96" s="5"/>
      <c r="PYC96" s="5"/>
      <c r="PYD96" s="5"/>
      <c r="PYE96" s="5"/>
      <c r="PYF96" s="5"/>
      <c r="PYG96" s="5"/>
      <c r="PYH96" s="5"/>
      <c r="PYI96" s="5"/>
      <c r="PYJ96" s="5"/>
      <c r="PYK96" s="5"/>
      <c r="PYL96" s="5"/>
      <c r="PYM96" s="5"/>
      <c r="PYN96" s="5"/>
      <c r="PYO96" s="5"/>
      <c r="PYP96" s="5"/>
      <c r="PYQ96" s="5"/>
      <c r="PYR96" s="5"/>
      <c r="PYS96" s="5"/>
      <c r="PYT96" s="5"/>
      <c r="PYU96" s="5"/>
      <c r="PYV96" s="5"/>
      <c r="PYW96" s="5"/>
      <c r="PYX96" s="5"/>
      <c r="PYY96" s="5"/>
      <c r="PYZ96" s="5"/>
      <c r="PZA96" s="5"/>
      <c r="PZB96" s="5"/>
      <c r="PZC96" s="5"/>
      <c r="PZD96" s="5"/>
      <c r="PZE96" s="5"/>
      <c r="PZF96" s="5"/>
      <c r="PZG96" s="5"/>
      <c r="PZH96" s="5"/>
      <c r="PZI96" s="5"/>
      <c r="PZJ96" s="5"/>
      <c r="PZK96" s="5"/>
      <c r="PZL96" s="5"/>
      <c r="PZM96" s="5"/>
      <c r="PZN96" s="5"/>
      <c r="PZO96" s="5"/>
      <c r="PZP96" s="5"/>
      <c r="PZQ96" s="5"/>
      <c r="PZR96" s="5"/>
      <c r="PZS96" s="5"/>
      <c r="PZT96" s="5"/>
      <c r="PZU96" s="5"/>
      <c r="PZV96" s="5"/>
      <c r="PZW96" s="5"/>
      <c r="PZX96" s="5"/>
      <c r="PZY96" s="5"/>
      <c r="PZZ96" s="5"/>
      <c r="QAA96" s="5"/>
      <c r="QAB96" s="5"/>
      <c r="QAC96" s="5"/>
      <c r="QAD96" s="5"/>
      <c r="QAE96" s="5"/>
      <c r="QAF96" s="5"/>
      <c r="QAG96" s="5"/>
      <c r="QAH96" s="5"/>
      <c r="QAI96" s="5"/>
      <c r="QAJ96" s="5"/>
      <c r="QAK96" s="5"/>
      <c r="QAL96" s="5"/>
      <c r="QAM96" s="5"/>
      <c r="QAN96" s="5"/>
      <c r="QAO96" s="5"/>
      <c r="QAP96" s="5"/>
      <c r="QAQ96" s="5"/>
      <c r="QAR96" s="5"/>
      <c r="QAS96" s="5"/>
      <c r="QAT96" s="5"/>
      <c r="QAU96" s="5"/>
      <c r="QAV96" s="5"/>
      <c r="QAW96" s="5"/>
      <c r="QAX96" s="5"/>
      <c r="QAY96" s="5"/>
      <c r="QAZ96" s="5"/>
      <c r="QBA96" s="5"/>
      <c r="QBB96" s="5"/>
      <c r="QBC96" s="5"/>
      <c r="QBD96" s="5"/>
      <c r="QBE96" s="5"/>
      <c r="QBF96" s="5"/>
      <c r="QBG96" s="5"/>
      <c r="QBH96" s="5"/>
      <c r="QBI96" s="5"/>
      <c r="QBJ96" s="5"/>
      <c r="QBK96" s="5"/>
      <c r="QBL96" s="5"/>
      <c r="QBM96" s="5"/>
      <c r="QBN96" s="5"/>
      <c r="QBO96" s="5"/>
      <c r="QBP96" s="5"/>
      <c r="QBQ96" s="5"/>
      <c r="QBR96" s="5"/>
      <c r="QBS96" s="5"/>
      <c r="QBT96" s="5"/>
      <c r="QBU96" s="5"/>
      <c r="QBV96" s="5"/>
      <c r="QBW96" s="5"/>
      <c r="QBX96" s="5"/>
      <c r="QBY96" s="5"/>
      <c r="QBZ96" s="5"/>
      <c r="QCA96" s="5"/>
      <c r="QCB96" s="5"/>
      <c r="QCC96" s="5"/>
      <c r="QCD96" s="5"/>
      <c r="QCE96" s="5"/>
      <c r="QCF96" s="5"/>
      <c r="QCG96" s="5"/>
      <c r="QCH96" s="5"/>
      <c r="QCI96" s="5"/>
      <c r="QCJ96" s="5"/>
      <c r="QCK96" s="5"/>
      <c r="QCL96" s="5"/>
      <c r="QCM96" s="5"/>
      <c r="QCN96" s="5"/>
      <c r="QCO96" s="5"/>
      <c r="QCP96" s="5"/>
      <c r="QCQ96" s="5"/>
      <c r="QCR96" s="5"/>
      <c r="QCS96" s="5"/>
      <c r="QCT96" s="5"/>
      <c r="QCU96" s="5"/>
      <c r="QCV96" s="5"/>
      <c r="QCW96" s="5"/>
      <c r="QCX96" s="5"/>
      <c r="QCY96" s="5"/>
      <c r="QCZ96" s="5"/>
      <c r="QDA96" s="5"/>
      <c r="QDB96" s="5"/>
      <c r="QDC96" s="5"/>
      <c r="QDD96" s="5"/>
      <c r="QDE96" s="5"/>
      <c r="QDF96" s="5"/>
      <c r="QDG96" s="5"/>
      <c r="QDH96" s="5"/>
      <c r="QDI96" s="5"/>
      <c r="QDJ96" s="5"/>
      <c r="QDK96" s="5"/>
      <c r="QDL96" s="5"/>
      <c r="QDM96" s="5"/>
      <c r="QDN96" s="5"/>
      <c r="QDO96" s="5"/>
      <c r="QDP96" s="5"/>
      <c r="QDQ96" s="5"/>
      <c r="QDR96" s="5"/>
      <c r="QDS96" s="5"/>
      <c r="QDT96" s="5"/>
      <c r="QDU96" s="5"/>
      <c r="QDV96" s="5"/>
      <c r="QDW96" s="5"/>
      <c r="QDX96" s="5"/>
      <c r="QDY96" s="5"/>
      <c r="QDZ96" s="5"/>
      <c r="QEA96" s="5"/>
      <c r="QEB96" s="5"/>
      <c r="QEC96" s="5"/>
      <c r="QED96" s="5"/>
      <c r="QEE96" s="5"/>
      <c r="QEF96" s="5"/>
      <c r="QEG96" s="5"/>
      <c r="QEH96" s="5"/>
      <c r="QEI96" s="5"/>
      <c r="QEJ96" s="5"/>
      <c r="QEK96" s="5"/>
      <c r="QEL96" s="5"/>
      <c r="QEM96" s="5"/>
      <c r="QEN96" s="5"/>
      <c r="QEO96" s="5"/>
      <c r="QEP96" s="5"/>
      <c r="QEQ96" s="5"/>
      <c r="QER96" s="5"/>
      <c r="QES96" s="5"/>
      <c r="QET96" s="5"/>
      <c r="QEU96" s="5"/>
      <c r="QEV96" s="5"/>
      <c r="QEW96" s="5"/>
      <c r="QEX96" s="5"/>
      <c r="QEY96" s="5"/>
      <c r="QEZ96" s="5"/>
      <c r="QFA96" s="5"/>
      <c r="QFB96" s="5"/>
      <c r="QFC96" s="5"/>
      <c r="QFD96" s="5"/>
      <c r="QFE96" s="5"/>
      <c r="QFF96" s="5"/>
      <c r="QFG96" s="5"/>
      <c r="QFH96" s="5"/>
      <c r="QFI96" s="5"/>
      <c r="QFJ96" s="5"/>
      <c r="QFK96" s="5"/>
      <c r="QFL96" s="5"/>
      <c r="QFM96" s="5"/>
      <c r="QFN96" s="5"/>
      <c r="QFO96" s="5"/>
      <c r="QFP96" s="5"/>
      <c r="QFQ96" s="5"/>
      <c r="QFR96" s="5"/>
      <c r="QFS96" s="5"/>
      <c r="QFT96" s="5"/>
      <c r="QFU96" s="5"/>
      <c r="QFV96" s="5"/>
      <c r="QFW96" s="5"/>
      <c r="QFX96" s="5"/>
      <c r="QFY96" s="5"/>
      <c r="QFZ96" s="5"/>
      <c r="QGA96" s="5"/>
      <c r="QGB96" s="5"/>
      <c r="QGC96" s="5"/>
      <c r="QGD96" s="5"/>
      <c r="QGE96" s="5"/>
      <c r="QGF96" s="5"/>
      <c r="QGG96" s="5"/>
      <c r="QGH96" s="5"/>
      <c r="QGI96" s="5"/>
      <c r="QGJ96" s="5"/>
      <c r="QGK96" s="5"/>
      <c r="QGL96" s="5"/>
      <c r="QGM96" s="5"/>
      <c r="QGN96" s="5"/>
      <c r="QGO96" s="5"/>
      <c r="QGP96" s="5"/>
      <c r="QGQ96" s="5"/>
      <c r="QGR96" s="5"/>
      <c r="QGS96" s="5"/>
      <c r="QGT96" s="5"/>
      <c r="QGU96" s="5"/>
      <c r="QGV96" s="5"/>
      <c r="QGW96" s="5"/>
      <c r="QGX96" s="5"/>
      <c r="QGY96" s="5"/>
      <c r="QGZ96" s="5"/>
      <c r="QHA96" s="5"/>
      <c r="QHB96" s="5"/>
      <c r="QHC96" s="5"/>
      <c r="QHD96" s="5"/>
      <c r="QHE96" s="5"/>
      <c r="QHF96" s="5"/>
      <c r="QHG96" s="5"/>
      <c r="QHH96" s="5"/>
      <c r="QHI96" s="5"/>
      <c r="QHJ96" s="5"/>
      <c r="QHK96" s="5"/>
      <c r="QHL96" s="5"/>
      <c r="QHM96" s="5"/>
      <c r="QHN96" s="5"/>
      <c r="QHO96" s="5"/>
      <c r="QHP96" s="5"/>
      <c r="QHQ96" s="5"/>
      <c r="QHR96" s="5"/>
      <c r="QHS96" s="5"/>
      <c r="QHT96" s="5"/>
      <c r="QHU96" s="5"/>
      <c r="QHV96" s="5"/>
      <c r="QHW96" s="5"/>
      <c r="QHX96" s="5"/>
      <c r="QHY96" s="5"/>
      <c r="QHZ96" s="5"/>
      <c r="QIA96" s="5"/>
      <c r="QIB96" s="5"/>
      <c r="QIC96" s="5"/>
      <c r="QID96" s="5"/>
      <c r="QIE96" s="5"/>
      <c r="QIF96" s="5"/>
      <c r="QIG96" s="5"/>
      <c r="QIH96" s="5"/>
      <c r="QII96" s="5"/>
      <c r="QIJ96" s="5"/>
      <c r="QIK96" s="5"/>
      <c r="QIL96" s="5"/>
      <c r="QIM96" s="5"/>
      <c r="QIN96" s="5"/>
      <c r="QIO96" s="5"/>
      <c r="QIP96" s="5"/>
      <c r="QIQ96" s="5"/>
      <c r="QIR96" s="5"/>
      <c r="QIS96" s="5"/>
      <c r="QIT96" s="5"/>
      <c r="QIU96" s="5"/>
      <c r="QIV96" s="5"/>
      <c r="QIW96" s="5"/>
      <c r="QIX96" s="5"/>
      <c r="QIY96" s="5"/>
      <c r="QIZ96" s="5"/>
      <c r="QJA96" s="5"/>
      <c r="QJB96" s="5"/>
      <c r="QJC96" s="5"/>
      <c r="QJD96" s="5"/>
      <c r="QJE96" s="5"/>
      <c r="QJF96" s="5"/>
      <c r="QJG96" s="5"/>
      <c r="QJH96" s="5"/>
      <c r="QJI96" s="5"/>
      <c r="QJJ96" s="5"/>
      <c r="QJK96" s="5"/>
      <c r="QJL96" s="5"/>
      <c r="QJM96" s="5"/>
      <c r="QJN96" s="5"/>
      <c r="QJO96" s="5"/>
      <c r="QJP96" s="5"/>
      <c r="QJQ96" s="5"/>
      <c r="QJR96" s="5"/>
      <c r="QJS96" s="5"/>
      <c r="QJT96" s="5"/>
      <c r="QJU96" s="5"/>
      <c r="QJV96" s="5"/>
      <c r="QJW96" s="5"/>
      <c r="QJX96" s="5"/>
      <c r="QJY96" s="5"/>
      <c r="QJZ96" s="5"/>
      <c r="QKA96" s="5"/>
      <c r="QKB96" s="5"/>
      <c r="QKC96" s="5"/>
      <c r="QKD96" s="5"/>
      <c r="QKE96" s="5"/>
      <c r="QKF96" s="5"/>
      <c r="QKG96" s="5"/>
      <c r="QKH96" s="5"/>
      <c r="QKI96" s="5"/>
      <c r="QKJ96" s="5"/>
      <c r="QKK96" s="5"/>
      <c r="QKL96" s="5"/>
      <c r="QKM96" s="5"/>
      <c r="QKN96" s="5"/>
      <c r="QKO96" s="5"/>
      <c r="QKP96" s="5"/>
      <c r="QKQ96" s="5"/>
      <c r="QKR96" s="5"/>
      <c r="QKS96" s="5"/>
      <c r="QKT96" s="5"/>
      <c r="QKU96" s="5"/>
      <c r="QKV96" s="5"/>
      <c r="QKW96" s="5"/>
      <c r="QKX96" s="5"/>
      <c r="QKY96" s="5"/>
      <c r="QKZ96" s="5"/>
      <c r="QLA96" s="5"/>
      <c r="QLB96" s="5"/>
      <c r="QLC96" s="5"/>
      <c r="QLD96" s="5"/>
      <c r="QLE96" s="5"/>
      <c r="QLF96" s="5"/>
      <c r="QLG96" s="5"/>
      <c r="QLH96" s="5"/>
      <c r="QLI96" s="5"/>
      <c r="QLJ96" s="5"/>
      <c r="QLK96" s="5"/>
      <c r="QLL96" s="5"/>
      <c r="QLM96" s="5"/>
      <c r="QLN96" s="5"/>
      <c r="QLO96" s="5"/>
      <c r="QLP96" s="5"/>
      <c r="QLQ96" s="5"/>
      <c r="QLR96" s="5"/>
      <c r="QLS96" s="5"/>
      <c r="QLT96" s="5"/>
      <c r="QLU96" s="5"/>
      <c r="QLV96" s="5"/>
      <c r="QLW96" s="5"/>
      <c r="QLX96" s="5"/>
      <c r="QLY96" s="5"/>
      <c r="QLZ96" s="5"/>
      <c r="QMA96" s="5"/>
      <c r="QMB96" s="5"/>
      <c r="QMC96" s="5"/>
      <c r="QMD96" s="5"/>
      <c r="QME96" s="5"/>
      <c r="QMF96" s="5"/>
      <c r="QMG96" s="5"/>
      <c r="QMH96" s="5"/>
      <c r="QMI96" s="5"/>
      <c r="QMJ96" s="5"/>
      <c r="QMK96" s="5"/>
      <c r="QML96" s="5"/>
      <c r="QMM96" s="5"/>
      <c r="QMN96" s="5"/>
      <c r="QMO96" s="5"/>
      <c r="QMP96" s="5"/>
      <c r="QMQ96" s="5"/>
      <c r="QMR96" s="5"/>
      <c r="QMS96" s="5"/>
      <c r="QMT96" s="5"/>
      <c r="QMU96" s="5"/>
      <c r="QMV96" s="5"/>
      <c r="QMW96" s="5"/>
      <c r="QMX96" s="5"/>
      <c r="QMY96" s="5"/>
      <c r="QMZ96" s="5"/>
      <c r="QNA96" s="5"/>
      <c r="QNB96" s="5"/>
      <c r="QNC96" s="5"/>
      <c r="QND96" s="5"/>
      <c r="QNE96" s="5"/>
      <c r="QNF96" s="5"/>
      <c r="QNG96" s="5"/>
      <c r="QNH96" s="5"/>
      <c r="QNI96" s="5"/>
      <c r="QNJ96" s="5"/>
      <c r="QNK96" s="5"/>
      <c r="QNL96" s="5"/>
      <c r="QNM96" s="5"/>
      <c r="QNN96" s="5"/>
      <c r="QNO96" s="5"/>
      <c r="QNP96" s="5"/>
      <c r="QNQ96" s="5"/>
      <c r="QNR96" s="5"/>
      <c r="QNS96" s="5"/>
      <c r="QNT96" s="5"/>
      <c r="QNU96" s="5"/>
      <c r="QNV96" s="5"/>
      <c r="QNW96" s="5"/>
      <c r="QNX96" s="5"/>
      <c r="QNY96" s="5"/>
      <c r="QNZ96" s="5"/>
      <c r="QOA96" s="5"/>
      <c r="QOB96" s="5"/>
      <c r="QOC96" s="5"/>
      <c r="QOD96" s="5"/>
      <c r="QOE96" s="5"/>
      <c r="QOF96" s="5"/>
      <c r="QOG96" s="5"/>
      <c r="QOH96" s="5"/>
      <c r="QOI96" s="5"/>
      <c r="QOJ96" s="5"/>
      <c r="QOK96" s="5"/>
      <c r="QOL96" s="5"/>
      <c r="QOM96" s="5"/>
      <c r="QON96" s="5"/>
      <c r="QOO96" s="5"/>
      <c r="QOP96" s="5"/>
      <c r="QOQ96" s="5"/>
      <c r="QOR96" s="5"/>
      <c r="QOS96" s="5"/>
      <c r="QOT96" s="5"/>
      <c r="QOU96" s="5"/>
      <c r="QOV96" s="5"/>
      <c r="QOW96" s="5"/>
      <c r="QOX96" s="5"/>
      <c r="QOY96" s="5"/>
      <c r="QOZ96" s="5"/>
      <c r="QPA96" s="5"/>
      <c r="QPB96" s="5"/>
      <c r="QPC96" s="5"/>
      <c r="QPD96" s="5"/>
      <c r="QPE96" s="5"/>
      <c r="QPF96" s="5"/>
      <c r="QPG96" s="5"/>
      <c r="QPH96" s="5"/>
      <c r="QPI96" s="5"/>
      <c r="QPJ96" s="5"/>
      <c r="QPK96" s="5"/>
      <c r="QPL96" s="5"/>
      <c r="QPM96" s="5"/>
      <c r="QPN96" s="5"/>
      <c r="QPO96" s="5"/>
      <c r="QPP96" s="5"/>
      <c r="QPQ96" s="5"/>
      <c r="QPR96" s="5"/>
      <c r="QPS96" s="5"/>
      <c r="QPT96" s="5"/>
      <c r="QPU96" s="5"/>
      <c r="QPV96" s="5"/>
      <c r="QPW96" s="5"/>
      <c r="QPX96" s="5"/>
      <c r="QPY96" s="5"/>
      <c r="QPZ96" s="5"/>
      <c r="QQA96" s="5"/>
      <c r="QQB96" s="5"/>
      <c r="QQC96" s="5"/>
      <c r="QQD96" s="5"/>
      <c r="QQE96" s="5"/>
      <c r="QQF96" s="5"/>
      <c r="QQG96" s="5"/>
      <c r="QQH96" s="5"/>
      <c r="QQI96" s="5"/>
      <c r="QQJ96" s="5"/>
      <c r="QQK96" s="5"/>
      <c r="QQL96" s="5"/>
      <c r="QQM96" s="5"/>
      <c r="QQN96" s="5"/>
      <c r="QQO96" s="5"/>
      <c r="QQP96" s="5"/>
      <c r="QQQ96" s="5"/>
      <c r="QQR96" s="5"/>
      <c r="QQS96" s="5"/>
      <c r="QQT96" s="5"/>
      <c r="QQU96" s="5"/>
      <c r="QQV96" s="5"/>
      <c r="QQW96" s="5"/>
      <c r="QQX96" s="5"/>
      <c r="QQY96" s="5"/>
      <c r="QQZ96" s="5"/>
      <c r="QRA96" s="5"/>
      <c r="QRB96" s="5"/>
      <c r="QRC96" s="5"/>
      <c r="QRD96" s="5"/>
      <c r="QRE96" s="5"/>
      <c r="QRF96" s="5"/>
      <c r="QRG96" s="5"/>
      <c r="QRH96" s="5"/>
      <c r="QRI96" s="5"/>
      <c r="QRJ96" s="5"/>
      <c r="QRK96" s="5"/>
      <c r="QRL96" s="5"/>
      <c r="QRM96" s="5"/>
      <c r="QRN96" s="5"/>
      <c r="QRO96" s="5"/>
      <c r="QRP96" s="5"/>
      <c r="QRQ96" s="5"/>
      <c r="QRR96" s="5"/>
      <c r="QRS96" s="5"/>
      <c r="QRT96" s="5"/>
      <c r="QRU96" s="5"/>
      <c r="QRV96" s="5"/>
      <c r="QRW96" s="5"/>
      <c r="QRX96" s="5"/>
      <c r="QRY96" s="5"/>
      <c r="QRZ96" s="5"/>
      <c r="QSA96" s="5"/>
      <c r="QSB96" s="5"/>
      <c r="QSC96" s="5"/>
      <c r="QSD96" s="5"/>
      <c r="QSE96" s="5"/>
      <c r="QSF96" s="5"/>
      <c r="QSG96" s="5"/>
      <c r="QSH96" s="5"/>
      <c r="QSI96" s="5"/>
      <c r="QSJ96" s="5"/>
      <c r="QSK96" s="5"/>
      <c r="QSL96" s="5"/>
      <c r="QSM96" s="5"/>
      <c r="QSN96" s="5"/>
      <c r="QSO96" s="5"/>
      <c r="QSP96" s="5"/>
      <c r="QSQ96" s="5"/>
      <c r="QSR96" s="5"/>
      <c r="QSS96" s="5"/>
      <c r="QST96" s="5"/>
      <c r="QSU96" s="5"/>
      <c r="QSV96" s="5"/>
      <c r="QSW96" s="5"/>
      <c r="QSX96" s="5"/>
      <c r="QSY96" s="5"/>
      <c r="QSZ96" s="5"/>
      <c r="QTA96" s="5"/>
      <c r="QTB96" s="5"/>
      <c r="QTC96" s="5"/>
      <c r="QTD96" s="5"/>
      <c r="QTE96" s="5"/>
      <c r="QTF96" s="5"/>
      <c r="QTG96" s="5"/>
      <c r="QTH96" s="5"/>
      <c r="QTI96" s="5"/>
      <c r="QTJ96" s="5"/>
      <c r="QTK96" s="5"/>
      <c r="QTL96" s="5"/>
      <c r="QTM96" s="5"/>
      <c r="QTN96" s="5"/>
      <c r="QTO96" s="5"/>
      <c r="QTP96" s="5"/>
      <c r="QTQ96" s="5"/>
      <c r="QTR96" s="5"/>
      <c r="QTS96" s="5"/>
      <c r="QTT96" s="5"/>
      <c r="QTU96" s="5"/>
      <c r="QTV96" s="5"/>
      <c r="QTW96" s="5"/>
      <c r="QTX96" s="5"/>
      <c r="QTY96" s="5"/>
      <c r="QTZ96" s="5"/>
      <c r="QUA96" s="5"/>
      <c r="QUB96" s="5"/>
      <c r="QUC96" s="5"/>
      <c r="QUD96" s="5"/>
      <c r="QUE96" s="5"/>
      <c r="QUF96" s="5"/>
      <c r="QUG96" s="5"/>
      <c r="QUH96" s="5"/>
      <c r="QUI96" s="5"/>
      <c r="QUJ96" s="5"/>
      <c r="QUK96" s="5"/>
      <c r="QUL96" s="5"/>
      <c r="QUM96" s="5"/>
      <c r="QUN96" s="5"/>
      <c r="QUO96" s="5"/>
      <c r="QUP96" s="5"/>
      <c r="QUQ96" s="5"/>
      <c r="QUR96" s="5"/>
      <c r="QUS96" s="5"/>
      <c r="QUT96" s="5"/>
      <c r="QUU96" s="5"/>
      <c r="QUV96" s="5"/>
      <c r="QUW96" s="5"/>
      <c r="QUX96" s="5"/>
      <c r="QUY96" s="5"/>
      <c r="QUZ96" s="5"/>
      <c r="QVA96" s="5"/>
      <c r="QVB96" s="5"/>
      <c r="QVC96" s="5"/>
      <c r="QVD96" s="5"/>
      <c r="QVE96" s="5"/>
      <c r="QVF96" s="5"/>
      <c r="QVG96" s="5"/>
      <c r="QVH96" s="5"/>
      <c r="QVI96" s="5"/>
      <c r="QVJ96" s="5"/>
      <c r="QVK96" s="5"/>
      <c r="QVL96" s="5"/>
      <c r="QVM96" s="5"/>
      <c r="QVN96" s="5"/>
      <c r="QVO96" s="5"/>
      <c r="QVP96" s="5"/>
      <c r="QVQ96" s="5"/>
      <c r="QVR96" s="5"/>
      <c r="QVS96" s="5"/>
      <c r="QVT96" s="5"/>
      <c r="QVU96" s="5"/>
      <c r="QVV96" s="5"/>
      <c r="QVW96" s="5"/>
      <c r="QVX96" s="5"/>
      <c r="QVY96" s="5"/>
      <c r="QVZ96" s="5"/>
      <c r="QWA96" s="5"/>
      <c r="QWB96" s="5"/>
      <c r="QWC96" s="5"/>
      <c r="QWD96" s="5"/>
      <c r="QWE96" s="5"/>
      <c r="QWF96" s="5"/>
      <c r="QWG96" s="5"/>
      <c r="QWH96" s="5"/>
      <c r="QWI96" s="5"/>
      <c r="QWJ96" s="5"/>
      <c r="QWK96" s="5"/>
      <c r="QWL96" s="5"/>
      <c r="QWM96" s="5"/>
      <c r="QWN96" s="5"/>
      <c r="QWO96" s="5"/>
      <c r="QWP96" s="5"/>
      <c r="QWQ96" s="5"/>
      <c r="QWR96" s="5"/>
      <c r="QWS96" s="5"/>
      <c r="QWT96" s="5"/>
      <c r="QWU96" s="5"/>
      <c r="QWV96" s="5"/>
      <c r="QWW96" s="5"/>
      <c r="QWX96" s="5"/>
      <c r="QWY96" s="5"/>
      <c r="QWZ96" s="5"/>
      <c r="QXA96" s="5"/>
      <c r="QXB96" s="5"/>
      <c r="QXC96" s="5"/>
      <c r="QXD96" s="5"/>
      <c r="QXE96" s="5"/>
      <c r="QXF96" s="5"/>
      <c r="QXG96" s="5"/>
      <c r="QXH96" s="5"/>
      <c r="QXI96" s="5"/>
      <c r="QXJ96" s="5"/>
      <c r="QXK96" s="5"/>
      <c r="QXL96" s="5"/>
      <c r="QXM96" s="5"/>
      <c r="QXN96" s="5"/>
      <c r="QXO96" s="5"/>
      <c r="QXP96" s="5"/>
      <c r="QXQ96" s="5"/>
      <c r="QXR96" s="5"/>
      <c r="QXS96" s="5"/>
      <c r="QXT96" s="5"/>
      <c r="QXU96" s="5"/>
      <c r="QXV96" s="5"/>
      <c r="QXW96" s="5"/>
      <c r="QXX96" s="5"/>
      <c r="QXY96" s="5"/>
      <c r="QXZ96" s="5"/>
      <c r="QYA96" s="5"/>
      <c r="QYB96" s="5"/>
      <c r="QYC96" s="5"/>
      <c r="QYD96" s="5"/>
      <c r="QYE96" s="5"/>
      <c r="QYF96" s="5"/>
      <c r="QYG96" s="5"/>
      <c r="QYH96" s="5"/>
      <c r="QYI96" s="5"/>
      <c r="QYJ96" s="5"/>
      <c r="QYK96" s="5"/>
      <c r="QYL96" s="5"/>
      <c r="QYM96" s="5"/>
      <c r="QYN96" s="5"/>
      <c r="QYO96" s="5"/>
      <c r="QYP96" s="5"/>
      <c r="QYQ96" s="5"/>
      <c r="QYR96" s="5"/>
      <c r="QYS96" s="5"/>
      <c r="QYT96" s="5"/>
      <c r="QYU96" s="5"/>
      <c r="QYV96" s="5"/>
      <c r="QYW96" s="5"/>
      <c r="QYX96" s="5"/>
      <c r="QYY96" s="5"/>
      <c r="QYZ96" s="5"/>
      <c r="QZA96" s="5"/>
      <c r="QZB96" s="5"/>
      <c r="QZC96" s="5"/>
      <c r="QZD96" s="5"/>
      <c r="QZE96" s="5"/>
      <c r="QZF96" s="5"/>
      <c r="QZG96" s="5"/>
      <c r="QZH96" s="5"/>
      <c r="QZI96" s="5"/>
      <c r="QZJ96" s="5"/>
      <c r="QZK96" s="5"/>
      <c r="QZL96" s="5"/>
      <c r="QZM96" s="5"/>
      <c r="QZN96" s="5"/>
      <c r="QZO96" s="5"/>
      <c r="QZP96" s="5"/>
      <c r="QZQ96" s="5"/>
      <c r="QZR96" s="5"/>
      <c r="QZS96" s="5"/>
      <c r="QZT96" s="5"/>
      <c r="QZU96" s="5"/>
      <c r="QZV96" s="5"/>
      <c r="QZW96" s="5"/>
      <c r="QZX96" s="5"/>
      <c r="QZY96" s="5"/>
      <c r="QZZ96" s="5"/>
      <c r="RAA96" s="5"/>
      <c r="RAB96" s="5"/>
      <c r="RAC96" s="5"/>
      <c r="RAD96" s="5"/>
      <c r="RAE96" s="5"/>
      <c r="RAF96" s="5"/>
      <c r="RAG96" s="5"/>
      <c r="RAH96" s="5"/>
      <c r="RAI96" s="5"/>
      <c r="RAJ96" s="5"/>
      <c r="RAK96" s="5"/>
      <c r="RAL96" s="5"/>
      <c r="RAM96" s="5"/>
      <c r="RAN96" s="5"/>
      <c r="RAO96" s="5"/>
      <c r="RAP96" s="5"/>
      <c r="RAQ96" s="5"/>
      <c r="RAR96" s="5"/>
      <c r="RAS96" s="5"/>
      <c r="RAT96" s="5"/>
      <c r="RAU96" s="5"/>
      <c r="RAV96" s="5"/>
      <c r="RAW96" s="5"/>
      <c r="RAX96" s="5"/>
      <c r="RAY96" s="5"/>
      <c r="RAZ96" s="5"/>
      <c r="RBA96" s="5"/>
      <c r="RBB96" s="5"/>
      <c r="RBC96" s="5"/>
      <c r="RBD96" s="5"/>
      <c r="RBE96" s="5"/>
      <c r="RBF96" s="5"/>
      <c r="RBG96" s="5"/>
      <c r="RBH96" s="5"/>
      <c r="RBI96" s="5"/>
      <c r="RBJ96" s="5"/>
      <c r="RBK96" s="5"/>
      <c r="RBL96" s="5"/>
      <c r="RBM96" s="5"/>
      <c r="RBN96" s="5"/>
      <c r="RBO96" s="5"/>
      <c r="RBP96" s="5"/>
      <c r="RBQ96" s="5"/>
      <c r="RBR96" s="5"/>
      <c r="RBS96" s="5"/>
      <c r="RBT96" s="5"/>
      <c r="RBU96" s="5"/>
      <c r="RBV96" s="5"/>
      <c r="RBW96" s="5"/>
      <c r="RBX96" s="5"/>
      <c r="RBY96" s="5"/>
      <c r="RBZ96" s="5"/>
      <c r="RCA96" s="5"/>
      <c r="RCB96" s="5"/>
      <c r="RCC96" s="5"/>
      <c r="RCD96" s="5"/>
      <c r="RCE96" s="5"/>
      <c r="RCF96" s="5"/>
      <c r="RCG96" s="5"/>
      <c r="RCH96" s="5"/>
      <c r="RCI96" s="5"/>
      <c r="RCJ96" s="5"/>
      <c r="RCK96" s="5"/>
      <c r="RCL96" s="5"/>
      <c r="RCM96" s="5"/>
      <c r="RCN96" s="5"/>
      <c r="RCO96" s="5"/>
      <c r="RCP96" s="5"/>
      <c r="RCQ96" s="5"/>
      <c r="RCR96" s="5"/>
      <c r="RCS96" s="5"/>
      <c r="RCT96" s="5"/>
      <c r="RCU96" s="5"/>
      <c r="RCV96" s="5"/>
      <c r="RCW96" s="5"/>
      <c r="RCX96" s="5"/>
      <c r="RCY96" s="5"/>
      <c r="RCZ96" s="5"/>
      <c r="RDA96" s="5"/>
      <c r="RDB96" s="5"/>
      <c r="RDC96" s="5"/>
      <c r="RDD96" s="5"/>
      <c r="RDE96" s="5"/>
      <c r="RDF96" s="5"/>
      <c r="RDG96" s="5"/>
      <c r="RDH96" s="5"/>
      <c r="RDI96" s="5"/>
      <c r="RDJ96" s="5"/>
      <c r="RDK96" s="5"/>
      <c r="RDL96" s="5"/>
      <c r="RDM96" s="5"/>
      <c r="RDN96" s="5"/>
      <c r="RDO96" s="5"/>
      <c r="RDP96" s="5"/>
      <c r="RDQ96" s="5"/>
      <c r="RDR96" s="5"/>
      <c r="RDS96" s="5"/>
      <c r="RDT96" s="5"/>
      <c r="RDU96" s="5"/>
      <c r="RDV96" s="5"/>
      <c r="RDW96" s="5"/>
      <c r="RDX96" s="5"/>
      <c r="RDY96" s="5"/>
      <c r="RDZ96" s="5"/>
      <c r="REA96" s="5"/>
      <c r="REB96" s="5"/>
      <c r="REC96" s="5"/>
      <c r="RED96" s="5"/>
      <c r="REE96" s="5"/>
      <c r="REF96" s="5"/>
      <c r="REG96" s="5"/>
      <c r="REH96" s="5"/>
      <c r="REI96" s="5"/>
      <c r="REJ96" s="5"/>
      <c r="REK96" s="5"/>
      <c r="REL96" s="5"/>
      <c r="REM96" s="5"/>
      <c r="REN96" s="5"/>
      <c r="REO96" s="5"/>
      <c r="REP96" s="5"/>
      <c r="REQ96" s="5"/>
      <c r="RER96" s="5"/>
      <c r="RES96" s="5"/>
      <c r="RET96" s="5"/>
      <c r="REU96" s="5"/>
      <c r="REV96" s="5"/>
      <c r="REW96" s="5"/>
      <c r="REX96" s="5"/>
      <c r="REY96" s="5"/>
      <c r="REZ96" s="5"/>
      <c r="RFA96" s="5"/>
      <c r="RFB96" s="5"/>
      <c r="RFC96" s="5"/>
      <c r="RFD96" s="5"/>
      <c r="RFE96" s="5"/>
      <c r="RFF96" s="5"/>
      <c r="RFG96" s="5"/>
      <c r="RFH96" s="5"/>
      <c r="RFI96" s="5"/>
      <c r="RFJ96" s="5"/>
      <c r="RFK96" s="5"/>
      <c r="RFL96" s="5"/>
      <c r="RFM96" s="5"/>
      <c r="RFN96" s="5"/>
      <c r="RFO96" s="5"/>
      <c r="RFP96" s="5"/>
      <c r="RFQ96" s="5"/>
      <c r="RFR96" s="5"/>
      <c r="RFS96" s="5"/>
      <c r="RFT96" s="5"/>
      <c r="RFU96" s="5"/>
      <c r="RFV96" s="5"/>
      <c r="RFW96" s="5"/>
      <c r="RFX96" s="5"/>
      <c r="RFY96" s="5"/>
      <c r="RFZ96" s="5"/>
      <c r="RGA96" s="5"/>
      <c r="RGB96" s="5"/>
      <c r="RGC96" s="5"/>
      <c r="RGD96" s="5"/>
      <c r="RGE96" s="5"/>
      <c r="RGF96" s="5"/>
      <c r="RGG96" s="5"/>
      <c r="RGH96" s="5"/>
      <c r="RGI96" s="5"/>
      <c r="RGJ96" s="5"/>
      <c r="RGK96" s="5"/>
      <c r="RGL96" s="5"/>
      <c r="RGM96" s="5"/>
      <c r="RGN96" s="5"/>
      <c r="RGO96" s="5"/>
      <c r="RGP96" s="5"/>
      <c r="RGQ96" s="5"/>
      <c r="RGR96" s="5"/>
      <c r="RGS96" s="5"/>
      <c r="RGT96" s="5"/>
      <c r="RGU96" s="5"/>
      <c r="RGV96" s="5"/>
      <c r="RGW96" s="5"/>
      <c r="RGX96" s="5"/>
      <c r="RGY96" s="5"/>
      <c r="RGZ96" s="5"/>
      <c r="RHA96" s="5"/>
      <c r="RHB96" s="5"/>
      <c r="RHC96" s="5"/>
      <c r="RHD96" s="5"/>
      <c r="RHE96" s="5"/>
      <c r="RHF96" s="5"/>
      <c r="RHG96" s="5"/>
      <c r="RHH96" s="5"/>
      <c r="RHI96" s="5"/>
      <c r="RHJ96" s="5"/>
      <c r="RHK96" s="5"/>
      <c r="RHL96" s="5"/>
      <c r="RHM96" s="5"/>
      <c r="RHN96" s="5"/>
      <c r="RHO96" s="5"/>
      <c r="RHP96" s="5"/>
      <c r="RHQ96" s="5"/>
      <c r="RHR96" s="5"/>
      <c r="RHS96" s="5"/>
      <c r="RHT96" s="5"/>
      <c r="RHU96" s="5"/>
      <c r="RHV96" s="5"/>
      <c r="RHW96" s="5"/>
      <c r="RHX96" s="5"/>
      <c r="RHY96" s="5"/>
      <c r="RHZ96" s="5"/>
      <c r="RIA96" s="5"/>
      <c r="RIB96" s="5"/>
      <c r="RIC96" s="5"/>
      <c r="RID96" s="5"/>
      <c r="RIE96" s="5"/>
      <c r="RIF96" s="5"/>
      <c r="RIG96" s="5"/>
      <c r="RIH96" s="5"/>
      <c r="RII96" s="5"/>
      <c r="RIJ96" s="5"/>
      <c r="RIK96" s="5"/>
      <c r="RIL96" s="5"/>
      <c r="RIM96" s="5"/>
      <c r="RIN96" s="5"/>
      <c r="RIO96" s="5"/>
      <c r="RIP96" s="5"/>
      <c r="RIQ96" s="5"/>
      <c r="RIR96" s="5"/>
      <c r="RIS96" s="5"/>
      <c r="RIT96" s="5"/>
      <c r="RIU96" s="5"/>
      <c r="RIV96" s="5"/>
      <c r="RIW96" s="5"/>
      <c r="RIX96" s="5"/>
      <c r="RIY96" s="5"/>
      <c r="RIZ96" s="5"/>
      <c r="RJA96" s="5"/>
      <c r="RJB96" s="5"/>
      <c r="RJC96" s="5"/>
      <c r="RJD96" s="5"/>
      <c r="RJE96" s="5"/>
      <c r="RJF96" s="5"/>
      <c r="RJG96" s="5"/>
      <c r="RJH96" s="5"/>
      <c r="RJI96" s="5"/>
      <c r="RJJ96" s="5"/>
      <c r="RJK96" s="5"/>
      <c r="RJL96" s="5"/>
      <c r="RJM96" s="5"/>
      <c r="RJN96" s="5"/>
      <c r="RJO96" s="5"/>
      <c r="RJP96" s="5"/>
      <c r="RJQ96" s="5"/>
      <c r="RJR96" s="5"/>
      <c r="RJS96" s="5"/>
      <c r="RJT96" s="5"/>
      <c r="RJU96" s="5"/>
      <c r="RJV96" s="5"/>
      <c r="RJW96" s="5"/>
      <c r="RJX96" s="5"/>
      <c r="RJY96" s="5"/>
      <c r="RJZ96" s="5"/>
      <c r="RKA96" s="5"/>
      <c r="RKB96" s="5"/>
      <c r="RKC96" s="5"/>
      <c r="RKD96" s="5"/>
      <c r="RKE96" s="5"/>
      <c r="RKF96" s="5"/>
      <c r="RKG96" s="5"/>
      <c r="RKH96" s="5"/>
      <c r="RKI96" s="5"/>
      <c r="RKJ96" s="5"/>
      <c r="RKK96" s="5"/>
      <c r="RKL96" s="5"/>
      <c r="RKM96" s="5"/>
      <c r="RKN96" s="5"/>
      <c r="RKO96" s="5"/>
      <c r="RKP96" s="5"/>
      <c r="RKQ96" s="5"/>
      <c r="RKR96" s="5"/>
      <c r="RKS96" s="5"/>
      <c r="RKT96" s="5"/>
      <c r="RKU96" s="5"/>
      <c r="RKV96" s="5"/>
      <c r="RKW96" s="5"/>
      <c r="RKX96" s="5"/>
      <c r="RKY96" s="5"/>
      <c r="RKZ96" s="5"/>
      <c r="RLA96" s="5"/>
      <c r="RLB96" s="5"/>
      <c r="RLC96" s="5"/>
      <c r="RLD96" s="5"/>
      <c r="RLE96" s="5"/>
      <c r="RLF96" s="5"/>
      <c r="RLG96" s="5"/>
      <c r="RLH96" s="5"/>
      <c r="RLI96" s="5"/>
      <c r="RLJ96" s="5"/>
      <c r="RLK96" s="5"/>
      <c r="RLL96" s="5"/>
      <c r="RLM96" s="5"/>
      <c r="RLN96" s="5"/>
      <c r="RLO96" s="5"/>
      <c r="RLP96" s="5"/>
      <c r="RLQ96" s="5"/>
      <c r="RLR96" s="5"/>
      <c r="RLS96" s="5"/>
      <c r="RLT96" s="5"/>
      <c r="RLU96" s="5"/>
      <c r="RLV96" s="5"/>
      <c r="RLW96" s="5"/>
      <c r="RLX96" s="5"/>
      <c r="RLY96" s="5"/>
      <c r="RLZ96" s="5"/>
      <c r="RMA96" s="5"/>
      <c r="RMB96" s="5"/>
      <c r="RMC96" s="5"/>
      <c r="RMD96" s="5"/>
      <c r="RME96" s="5"/>
      <c r="RMF96" s="5"/>
      <c r="RMG96" s="5"/>
      <c r="RMH96" s="5"/>
      <c r="RMI96" s="5"/>
      <c r="RMJ96" s="5"/>
      <c r="RMK96" s="5"/>
      <c r="RML96" s="5"/>
      <c r="RMM96" s="5"/>
      <c r="RMN96" s="5"/>
      <c r="RMO96" s="5"/>
      <c r="RMP96" s="5"/>
      <c r="RMQ96" s="5"/>
      <c r="RMR96" s="5"/>
      <c r="RMS96" s="5"/>
      <c r="RMT96" s="5"/>
      <c r="RMU96" s="5"/>
      <c r="RMV96" s="5"/>
      <c r="RMW96" s="5"/>
      <c r="RMX96" s="5"/>
      <c r="RMY96" s="5"/>
      <c r="RMZ96" s="5"/>
      <c r="RNA96" s="5"/>
      <c r="RNB96" s="5"/>
      <c r="RNC96" s="5"/>
      <c r="RND96" s="5"/>
      <c r="RNE96" s="5"/>
      <c r="RNF96" s="5"/>
      <c r="RNG96" s="5"/>
      <c r="RNH96" s="5"/>
      <c r="RNI96" s="5"/>
      <c r="RNJ96" s="5"/>
      <c r="RNK96" s="5"/>
      <c r="RNL96" s="5"/>
      <c r="RNM96" s="5"/>
      <c r="RNN96" s="5"/>
      <c r="RNO96" s="5"/>
      <c r="RNP96" s="5"/>
      <c r="RNQ96" s="5"/>
      <c r="RNR96" s="5"/>
      <c r="RNS96" s="5"/>
      <c r="RNT96" s="5"/>
      <c r="RNU96" s="5"/>
      <c r="RNV96" s="5"/>
      <c r="RNW96" s="5"/>
      <c r="RNX96" s="5"/>
      <c r="RNY96" s="5"/>
      <c r="RNZ96" s="5"/>
      <c r="ROA96" s="5"/>
      <c r="ROB96" s="5"/>
      <c r="ROC96" s="5"/>
      <c r="ROD96" s="5"/>
      <c r="ROE96" s="5"/>
      <c r="ROF96" s="5"/>
      <c r="ROG96" s="5"/>
      <c r="ROH96" s="5"/>
      <c r="ROI96" s="5"/>
      <c r="ROJ96" s="5"/>
      <c r="ROK96" s="5"/>
      <c r="ROL96" s="5"/>
      <c r="ROM96" s="5"/>
      <c r="RON96" s="5"/>
      <c r="ROO96" s="5"/>
      <c r="ROP96" s="5"/>
      <c r="ROQ96" s="5"/>
      <c r="ROR96" s="5"/>
      <c r="ROS96" s="5"/>
      <c r="ROT96" s="5"/>
      <c r="ROU96" s="5"/>
      <c r="ROV96" s="5"/>
      <c r="ROW96" s="5"/>
      <c r="ROX96" s="5"/>
      <c r="ROY96" s="5"/>
      <c r="ROZ96" s="5"/>
      <c r="RPA96" s="5"/>
      <c r="RPB96" s="5"/>
      <c r="RPC96" s="5"/>
      <c r="RPD96" s="5"/>
      <c r="RPE96" s="5"/>
      <c r="RPF96" s="5"/>
      <c r="RPG96" s="5"/>
      <c r="RPH96" s="5"/>
      <c r="RPI96" s="5"/>
      <c r="RPJ96" s="5"/>
      <c r="RPK96" s="5"/>
      <c r="RPL96" s="5"/>
      <c r="RPM96" s="5"/>
      <c r="RPN96" s="5"/>
      <c r="RPO96" s="5"/>
      <c r="RPP96" s="5"/>
      <c r="RPQ96" s="5"/>
      <c r="RPR96" s="5"/>
      <c r="RPS96" s="5"/>
      <c r="RPT96" s="5"/>
      <c r="RPU96" s="5"/>
      <c r="RPV96" s="5"/>
      <c r="RPW96" s="5"/>
      <c r="RPX96" s="5"/>
      <c r="RPY96" s="5"/>
      <c r="RPZ96" s="5"/>
      <c r="RQA96" s="5"/>
      <c r="RQB96" s="5"/>
      <c r="RQC96" s="5"/>
      <c r="RQD96" s="5"/>
      <c r="RQE96" s="5"/>
      <c r="RQF96" s="5"/>
      <c r="RQG96" s="5"/>
      <c r="RQH96" s="5"/>
      <c r="RQI96" s="5"/>
      <c r="RQJ96" s="5"/>
      <c r="RQK96" s="5"/>
      <c r="RQL96" s="5"/>
      <c r="RQM96" s="5"/>
      <c r="RQN96" s="5"/>
      <c r="RQO96" s="5"/>
      <c r="RQP96" s="5"/>
      <c r="RQQ96" s="5"/>
      <c r="RQR96" s="5"/>
      <c r="RQS96" s="5"/>
      <c r="RQT96" s="5"/>
      <c r="RQU96" s="5"/>
      <c r="RQV96" s="5"/>
      <c r="RQW96" s="5"/>
      <c r="RQX96" s="5"/>
      <c r="RQY96" s="5"/>
      <c r="RQZ96" s="5"/>
      <c r="RRA96" s="5"/>
      <c r="RRB96" s="5"/>
      <c r="RRC96" s="5"/>
      <c r="RRD96" s="5"/>
      <c r="RRE96" s="5"/>
      <c r="RRF96" s="5"/>
      <c r="RRG96" s="5"/>
      <c r="RRH96" s="5"/>
      <c r="RRI96" s="5"/>
      <c r="RRJ96" s="5"/>
      <c r="RRK96" s="5"/>
      <c r="RRL96" s="5"/>
      <c r="RRM96" s="5"/>
      <c r="RRN96" s="5"/>
      <c r="RRO96" s="5"/>
      <c r="RRP96" s="5"/>
      <c r="RRQ96" s="5"/>
      <c r="RRR96" s="5"/>
      <c r="RRS96" s="5"/>
      <c r="RRT96" s="5"/>
      <c r="RRU96" s="5"/>
      <c r="RRV96" s="5"/>
      <c r="RRW96" s="5"/>
      <c r="RRX96" s="5"/>
      <c r="RRY96" s="5"/>
      <c r="RRZ96" s="5"/>
      <c r="RSA96" s="5"/>
      <c r="RSB96" s="5"/>
      <c r="RSC96" s="5"/>
      <c r="RSD96" s="5"/>
      <c r="RSE96" s="5"/>
      <c r="RSF96" s="5"/>
      <c r="RSG96" s="5"/>
      <c r="RSH96" s="5"/>
      <c r="RSI96" s="5"/>
      <c r="RSJ96" s="5"/>
      <c r="RSK96" s="5"/>
      <c r="RSL96" s="5"/>
      <c r="RSM96" s="5"/>
      <c r="RSN96" s="5"/>
      <c r="RSO96" s="5"/>
      <c r="RSP96" s="5"/>
      <c r="RSQ96" s="5"/>
      <c r="RSR96" s="5"/>
      <c r="RSS96" s="5"/>
      <c r="RST96" s="5"/>
      <c r="RSU96" s="5"/>
      <c r="RSV96" s="5"/>
      <c r="RSW96" s="5"/>
      <c r="RSX96" s="5"/>
      <c r="RSY96" s="5"/>
      <c r="RSZ96" s="5"/>
      <c r="RTA96" s="5"/>
      <c r="RTB96" s="5"/>
      <c r="RTC96" s="5"/>
      <c r="RTD96" s="5"/>
      <c r="RTE96" s="5"/>
      <c r="RTF96" s="5"/>
      <c r="RTG96" s="5"/>
      <c r="RTH96" s="5"/>
      <c r="RTI96" s="5"/>
      <c r="RTJ96" s="5"/>
      <c r="RTK96" s="5"/>
      <c r="RTL96" s="5"/>
      <c r="RTM96" s="5"/>
      <c r="RTN96" s="5"/>
      <c r="RTO96" s="5"/>
      <c r="RTP96" s="5"/>
      <c r="RTQ96" s="5"/>
      <c r="RTR96" s="5"/>
      <c r="RTS96" s="5"/>
      <c r="RTT96" s="5"/>
      <c r="RTU96" s="5"/>
      <c r="RTV96" s="5"/>
      <c r="RTW96" s="5"/>
      <c r="RTX96" s="5"/>
      <c r="RTY96" s="5"/>
      <c r="RTZ96" s="5"/>
      <c r="RUA96" s="5"/>
      <c r="RUB96" s="5"/>
      <c r="RUC96" s="5"/>
      <c r="RUD96" s="5"/>
      <c r="RUE96" s="5"/>
      <c r="RUF96" s="5"/>
      <c r="RUG96" s="5"/>
      <c r="RUH96" s="5"/>
      <c r="RUI96" s="5"/>
      <c r="RUJ96" s="5"/>
      <c r="RUK96" s="5"/>
      <c r="RUL96" s="5"/>
      <c r="RUM96" s="5"/>
      <c r="RUN96" s="5"/>
      <c r="RUO96" s="5"/>
      <c r="RUP96" s="5"/>
      <c r="RUQ96" s="5"/>
      <c r="RUR96" s="5"/>
      <c r="RUS96" s="5"/>
      <c r="RUT96" s="5"/>
      <c r="RUU96" s="5"/>
      <c r="RUV96" s="5"/>
      <c r="RUW96" s="5"/>
      <c r="RUX96" s="5"/>
      <c r="RUY96" s="5"/>
      <c r="RUZ96" s="5"/>
      <c r="RVA96" s="5"/>
      <c r="RVB96" s="5"/>
      <c r="RVC96" s="5"/>
      <c r="RVD96" s="5"/>
      <c r="RVE96" s="5"/>
      <c r="RVF96" s="5"/>
      <c r="RVG96" s="5"/>
      <c r="RVH96" s="5"/>
      <c r="RVI96" s="5"/>
      <c r="RVJ96" s="5"/>
      <c r="RVK96" s="5"/>
      <c r="RVL96" s="5"/>
      <c r="RVM96" s="5"/>
      <c r="RVN96" s="5"/>
      <c r="RVO96" s="5"/>
      <c r="RVP96" s="5"/>
      <c r="RVQ96" s="5"/>
      <c r="RVR96" s="5"/>
      <c r="RVS96" s="5"/>
      <c r="RVT96" s="5"/>
      <c r="RVU96" s="5"/>
      <c r="RVV96" s="5"/>
      <c r="RVW96" s="5"/>
      <c r="RVX96" s="5"/>
      <c r="RVY96" s="5"/>
      <c r="RVZ96" s="5"/>
      <c r="RWA96" s="5"/>
      <c r="RWB96" s="5"/>
      <c r="RWC96" s="5"/>
      <c r="RWD96" s="5"/>
      <c r="RWE96" s="5"/>
      <c r="RWF96" s="5"/>
      <c r="RWG96" s="5"/>
      <c r="RWH96" s="5"/>
      <c r="RWI96" s="5"/>
      <c r="RWJ96" s="5"/>
      <c r="RWK96" s="5"/>
      <c r="RWL96" s="5"/>
      <c r="RWM96" s="5"/>
      <c r="RWN96" s="5"/>
      <c r="RWO96" s="5"/>
      <c r="RWP96" s="5"/>
      <c r="RWQ96" s="5"/>
      <c r="RWR96" s="5"/>
      <c r="RWS96" s="5"/>
      <c r="RWT96" s="5"/>
      <c r="RWU96" s="5"/>
      <c r="RWV96" s="5"/>
      <c r="RWW96" s="5"/>
      <c r="RWX96" s="5"/>
      <c r="RWY96" s="5"/>
      <c r="RWZ96" s="5"/>
      <c r="RXA96" s="5"/>
      <c r="RXB96" s="5"/>
      <c r="RXC96" s="5"/>
      <c r="RXD96" s="5"/>
      <c r="RXE96" s="5"/>
      <c r="RXF96" s="5"/>
      <c r="RXG96" s="5"/>
      <c r="RXH96" s="5"/>
      <c r="RXI96" s="5"/>
      <c r="RXJ96" s="5"/>
      <c r="RXK96" s="5"/>
      <c r="RXL96" s="5"/>
      <c r="RXM96" s="5"/>
      <c r="RXN96" s="5"/>
      <c r="RXO96" s="5"/>
      <c r="RXP96" s="5"/>
      <c r="RXQ96" s="5"/>
      <c r="RXR96" s="5"/>
      <c r="RXS96" s="5"/>
      <c r="RXT96" s="5"/>
      <c r="RXU96" s="5"/>
      <c r="RXV96" s="5"/>
      <c r="RXW96" s="5"/>
      <c r="RXX96" s="5"/>
      <c r="RXY96" s="5"/>
      <c r="RXZ96" s="5"/>
      <c r="RYA96" s="5"/>
      <c r="RYB96" s="5"/>
      <c r="RYC96" s="5"/>
      <c r="RYD96" s="5"/>
      <c r="RYE96" s="5"/>
      <c r="RYF96" s="5"/>
      <c r="RYG96" s="5"/>
      <c r="RYH96" s="5"/>
      <c r="RYI96" s="5"/>
      <c r="RYJ96" s="5"/>
      <c r="RYK96" s="5"/>
      <c r="RYL96" s="5"/>
      <c r="RYM96" s="5"/>
      <c r="RYN96" s="5"/>
      <c r="RYO96" s="5"/>
      <c r="RYP96" s="5"/>
      <c r="RYQ96" s="5"/>
      <c r="RYR96" s="5"/>
      <c r="RYS96" s="5"/>
      <c r="RYT96" s="5"/>
      <c r="RYU96" s="5"/>
      <c r="RYV96" s="5"/>
      <c r="RYW96" s="5"/>
      <c r="RYX96" s="5"/>
      <c r="RYY96" s="5"/>
      <c r="RYZ96" s="5"/>
      <c r="RZA96" s="5"/>
      <c r="RZB96" s="5"/>
      <c r="RZC96" s="5"/>
      <c r="RZD96" s="5"/>
      <c r="RZE96" s="5"/>
      <c r="RZF96" s="5"/>
      <c r="RZG96" s="5"/>
      <c r="RZH96" s="5"/>
      <c r="RZI96" s="5"/>
      <c r="RZJ96" s="5"/>
      <c r="RZK96" s="5"/>
      <c r="RZL96" s="5"/>
      <c r="RZM96" s="5"/>
      <c r="RZN96" s="5"/>
      <c r="RZO96" s="5"/>
      <c r="RZP96" s="5"/>
      <c r="RZQ96" s="5"/>
      <c r="RZR96" s="5"/>
      <c r="RZS96" s="5"/>
      <c r="RZT96" s="5"/>
      <c r="RZU96" s="5"/>
      <c r="RZV96" s="5"/>
      <c r="RZW96" s="5"/>
      <c r="RZX96" s="5"/>
      <c r="RZY96" s="5"/>
      <c r="RZZ96" s="5"/>
      <c r="SAA96" s="5"/>
      <c r="SAB96" s="5"/>
      <c r="SAC96" s="5"/>
      <c r="SAD96" s="5"/>
      <c r="SAE96" s="5"/>
      <c r="SAF96" s="5"/>
      <c r="SAG96" s="5"/>
      <c r="SAH96" s="5"/>
      <c r="SAI96" s="5"/>
      <c r="SAJ96" s="5"/>
      <c r="SAK96" s="5"/>
      <c r="SAL96" s="5"/>
      <c r="SAM96" s="5"/>
      <c r="SAN96" s="5"/>
      <c r="SAO96" s="5"/>
      <c r="SAP96" s="5"/>
      <c r="SAQ96" s="5"/>
      <c r="SAR96" s="5"/>
      <c r="SAS96" s="5"/>
      <c r="SAT96" s="5"/>
      <c r="SAU96" s="5"/>
      <c r="SAV96" s="5"/>
      <c r="SAW96" s="5"/>
      <c r="SAX96" s="5"/>
      <c r="SAY96" s="5"/>
      <c r="SAZ96" s="5"/>
      <c r="SBA96" s="5"/>
      <c r="SBB96" s="5"/>
      <c r="SBC96" s="5"/>
      <c r="SBD96" s="5"/>
      <c r="SBE96" s="5"/>
      <c r="SBF96" s="5"/>
      <c r="SBG96" s="5"/>
      <c r="SBH96" s="5"/>
      <c r="SBI96" s="5"/>
      <c r="SBJ96" s="5"/>
      <c r="SBK96" s="5"/>
      <c r="SBL96" s="5"/>
      <c r="SBM96" s="5"/>
      <c r="SBN96" s="5"/>
      <c r="SBO96" s="5"/>
      <c r="SBP96" s="5"/>
      <c r="SBQ96" s="5"/>
      <c r="SBR96" s="5"/>
      <c r="SBS96" s="5"/>
      <c r="SBT96" s="5"/>
      <c r="SBU96" s="5"/>
      <c r="SBV96" s="5"/>
      <c r="SBW96" s="5"/>
      <c r="SBX96" s="5"/>
      <c r="SBY96" s="5"/>
      <c r="SBZ96" s="5"/>
      <c r="SCA96" s="5"/>
      <c r="SCB96" s="5"/>
      <c r="SCC96" s="5"/>
      <c r="SCD96" s="5"/>
      <c r="SCE96" s="5"/>
      <c r="SCF96" s="5"/>
      <c r="SCG96" s="5"/>
      <c r="SCH96" s="5"/>
      <c r="SCI96" s="5"/>
      <c r="SCJ96" s="5"/>
      <c r="SCK96" s="5"/>
      <c r="SCL96" s="5"/>
      <c r="SCM96" s="5"/>
      <c r="SCN96" s="5"/>
      <c r="SCO96" s="5"/>
      <c r="SCP96" s="5"/>
      <c r="SCQ96" s="5"/>
      <c r="SCR96" s="5"/>
      <c r="SCS96" s="5"/>
      <c r="SCT96" s="5"/>
      <c r="SCU96" s="5"/>
      <c r="SCV96" s="5"/>
      <c r="SCW96" s="5"/>
      <c r="SCX96" s="5"/>
      <c r="SCY96" s="5"/>
      <c r="SCZ96" s="5"/>
      <c r="SDA96" s="5"/>
      <c r="SDB96" s="5"/>
      <c r="SDC96" s="5"/>
      <c r="SDD96" s="5"/>
      <c r="SDE96" s="5"/>
      <c r="SDF96" s="5"/>
      <c r="SDG96" s="5"/>
      <c r="SDH96" s="5"/>
      <c r="SDI96" s="5"/>
      <c r="SDJ96" s="5"/>
      <c r="SDK96" s="5"/>
      <c r="SDL96" s="5"/>
      <c r="SDM96" s="5"/>
      <c r="SDN96" s="5"/>
      <c r="SDO96" s="5"/>
      <c r="SDP96" s="5"/>
      <c r="SDQ96" s="5"/>
      <c r="SDR96" s="5"/>
      <c r="SDS96" s="5"/>
      <c r="SDT96" s="5"/>
      <c r="SDU96" s="5"/>
      <c r="SDV96" s="5"/>
      <c r="SDW96" s="5"/>
      <c r="SDX96" s="5"/>
      <c r="SDY96" s="5"/>
      <c r="SDZ96" s="5"/>
      <c r="SEA96" s="5"/>
      <c r="SEB96" s="5"/>
      <c r="SEC96" s="5"/>
      <c r="SED96" s="5"/>
      <c r="SEE96" s="5"/>
      <c r="SEF96" s="5"/>
      <c r="SEG96" s="5"/>
      <c r="SEH96" s="5"/>
      <c r="SEI96" s="5"/>
      <c r="SEJ96" s="5"/>
      <c r="SEK96" s="5"/>
      <c r="SEL96" s="5"/>
      <c r="SEM96" s="5"/>
      <c r="SEN96" s="5"/>
      <c r="SEO96" s="5"/>
      <c r="SEP96" s="5"/>
      <c r="SEQ96" s="5"/>
      <c r="SER96" s="5"/>
      <c r="SES96" s="5"/>
      <c r="SET96" s="5"/>
      <c r="SEU96" s="5"/>
      <c r="SEV96" s="5"/>
      <c r="SEW96" s="5"/>
      <c r="SEX96" s="5"/>
      <c r="SEY96" s="5"/>
      <c r="SEZ96" s="5"/>
      <c r="SFA96" s="5"/>
      <c r="SFB96" s="5"/>
      <c r="SFC96" s="5"/>
      <c r="SFD96" s="5"/>
      <c r="SFE96" s="5"/>
      <c r="SFF96" s="5"/>
      <c r="SFG96" s="5"/>
      <c r="SFH96" s="5"/>
      <c r="SFI96" s="5"/>
      <c r="SFJ96" s="5"/>
      <c r="SFK96" s="5"/>
      <c r="SFL96" s="5"/>
      <c r="SFM96" s="5"/>
      <c r="SFN96" s="5"/>
      <c r="SFO96" s="5"/>
      <c r="SFP96" s="5"/>
      <c r="SFQ96" s="5"/>
      <c r="SFR96" s="5"/>
      <c r="SFS96" s="5"/>
      <c r="SFT96" s="5"/>
      <c r="SFU96" s="5"/>
      <c r="SFV96" s="5"/>
      <c r="SFW96" s="5"/>
      <c r="SFX96" s="5"/>
      <c r="SFY96" s="5"/>
      <c r="SFZ96" s="5"/>
      <c r="SGA96" s="5"/>
      <c r="SGB96" s="5"/>
      <c r="SGC96" s="5"/>
      <c r="SGD96" s="5"/>
      <c r="SGE96" s="5"/>
      <c r="SGF96" s="5"/>
      <c r="SGG96" s="5"/>
      <c r="SGH96" s="5"/>
      <c r="SGI96" s="5"/>
      <c r="SGJ96" s="5"/>
      <c r="SGK96" s="5"/>
      <c r="SGL96" s="5"/>
      <c r="SGM96" s="5"/>
      <c r="SGN96" s="5"/>
      <c r="SGO96" s="5"/>
      <c r="SGP96" s="5"/>
      <c r="SGQ96" s="5"/>
      <c r="SGR96" s="5"/>
      <c r="SGS96" s="5"/>
      <c r="SGT96" s="5"/>
      <c r="SGU96" s="5"/>
      <c r="SGV96" s="5"/>
      <c r="SGW96" s="5"/>
      <c r="SGX96" s="5"/>
      <c r="SGY96" s="5"/>
      <c r="SGZ96" s="5"/>
      <c r="SHA96" s="5"/>
      <c r="SHB96" s="5"/>
      <c r="SHC96" s="5"/>
      <c r="SHD96" s="5"/>
      <c r="SHE96" s="5"/>
      <c r="SHF96" s="5"/>
      <c r="SHG96" s="5"/>
      <c r="SHH96" s="5"/>
      <c r="SHI96" s="5"/>
      <c r="SHJ96" s="5"/>
      <c r="SHK96" s="5"/>
      <c r="SHL96" s="5"/>
      <c r="SHM96" s="5"/>
      <c r="SHN96" s="5"/>
      <c r="SHO96" s="5"/>
      <c r="SHP96" s="5"/>
      <c r="SHQ96" s="5"/>
      <c r="SHR96" s="5"/>
      <c r="SHS96" s="5"/>
      <c r="SHT96" s="5"/>
      <c r="SHU96" s="5"/>
      <c r="SHV96" s="5"/>
      <c r="SHW96" s="5"/>
      <c r="SHX96" s="5"/>
      <c r="SHY96" s="5"/>
      <c r="SHZ96" s="5"/>
      <c r="SIA96" s="5"/>
      <c r="SIB96" s="5"/>
      <c r="SIC96" s="5"/>
      <c r="SID96" s="5"/>
      <c r="SIE96" s="5"/>
      <c r="SIF96" s="5"/>
      <c r="SIG96" s="5"/>
      <c r="SIH96" s="5"/>
      <c r="SII96" s="5"/>
      <c r="SIJ96" s="5"/>
      <c r="SIK96" s="5"/>
      <c r="SIL96" s="5"/>
      <c r="SIM96" s="5"/>
      <c r="SIN96" s="5"/>
      <c r="SIO96" s="5"/>
      <c r="SIP96" s="5"/>
      <c r="SIQ96" s="5"/>
      <c r="SIR96" s="5"/>
      <c r="SIS96" s="5"/>
      <c r="SIT96" s="5"/>
      <c r="SIU96" s="5"/>
      <c r="SIV96" s="5"/>
      <c r="SIW96" s="5"/>
      <c r="SIX96" s="5"/>
      <c r="SIY96" s="5"/>
      <c r="SIZ96" s="5"/>
      <c r="SJA96" s="5"/>
      <c r="SJB96" s="5"/>
      <c r="SJC96" s="5"/>
      <c r="SJD96" s="5"/>
      <c r="SJE96" s="5"/>
      <c r="SJF96" s="5"/>
      <c r="SJG96" s="5"/>
      <c r="SJH96" s="5"/>
      <c r="SJI96" s="5"/>
      <c r="SJJ96" s="5"/>
      <c r="SJK96" s="5"/>
      <c r="SJL96" s="5"/>
      <c r="SJM96" s="5"/>
      <c r="SJN96" s="5"/>
      <c r="SJO96" s="5"/>
      <c r="SJP96" s="5"/>
      <c r="SJQ96" s="5"/>
      <c r="SJR96" s="5"/>
      <c r="SJS96" s="5"/>
      <c r="SJT96" s="5"/>
      <c r="SJU96" s="5"/>
      <c r="SJV96" s="5"/>
      <c r="SJW96" s="5"/>
      <c r="SJX96" s="5"/>
      <c r="SJY96" s="5"/>
      <c r="SJZ96" s="5"/>
      <c r="SKA96" s="5"/>
      <c r="SKB96" s="5"/>
      <c r="SKC96" s="5"/>
      <c r="SKD96" s="5"/>
      <c r="SKE96" s="5"/>
      <c r="SKF96" s="5"/>
      <c r="SKG96" s="5"/>
      <c r="SKH96" s="5"/>
      <c r="SKI96" s="5"/>
      <c r="SKJ96" s="5"/>
      <c r="SKK96" s="5"/>
      <c r="SKL96" s="5"/>
      <c r="SKM96" s="5"/>
      <c r="SKN96" s="5"/>
      <c r="SKO96" s="5"/>
      <c r="SKP96" s="5"/>
      <c r="SKQ96" s="5"/>
      <c r="SKR96" s="5"/>
      <c r="SKS96" s="5"/>
      <c r="SKT96" s="5"/>
      <c r="SKU96" s="5"/>
      <c r="SKV96" s="5"/>
      <c r="SKW96" s="5"/>
      <c r="SKX96" s="5"/>
      <c r="SKY96" s="5"/>
      <c r="SKZ96" s="5"/>
      <c r="SLA96" s="5"/>
      <c r="SLB96" s="5"/>
      <c r="SLC96" s="5"/>
      <c r="SLD96" s="5"/>
      <c r="SLE96" s="5"/>
      <c r="SLF96" s="5"/>
      <c r="SLG96" s="5"/>
      <c r="SLH96" s="5"/>
      <c r="SLI96" s="5"/>
      <c r="SLJ96" s="5"/>
      <c r="SLK96" s="5"/>
      <c r="SLL96" s="5"/>
      <c r="SLM96" s="5"/>
      <c r="SLN96" s="5"/>
      <c r="SLO96" s="5"/>
      <c r="SLP96" s="5"/>
      <c r="SLQ96" s="5"/>
      <c r="SLR96" s="5"/>
      <c r="SLS96" s="5"/>
      <c r="SLT96" s="5"/>
      <c r="SLU96" s="5"/>
      <c r="SLV96" s="5"/>
      <c r="SLW96" s="5"/>
      <c r="SLX96" s="5"/>
      <c r="SLY96" s="5"/>
      <c r="SLZ96" s="5"/>
      <c r="SMA96" s="5"/>
      <c r="SMB96" s="5"/>
      <c r="SMC96" s="5"/>
      <c r="SMD96" s="5"/>
      <c r="SME96" s="5"/>
      <c r="SMF96" s="5"/>
      <c r="SMG96" s="5"/>
      <c r="SMH96" s="5"/>
      <c r="SMI96" s="5"/>
      <c r="SMJ96" s="5"/>
      <c r="SMK96" s="5"/>
      <c r="SML96" s="5"/>
      <c r="SMM96" s="5"/>
      <c r="SMN96" s="5"/>
      <c r="SMO96" s="5"/>
      <c r="SMP96" s="5"/>
      <c r="SMQ96" s="5"/>
      <c r="SMR96" s="5"/>
      <c r="SMS96" s="5"/>
      <c r="SMT96" s="5"/>
      <c r="SMU96" s="5"/>
      <c r="SMV96" s="5"/>
      <c r="SMW96" s="5"/>
      <c r="SMX96" s="5"/>
      <c r="SMY96" s="5"/>
      <c r="SMZ96" s="5"/>
      <c r="SNA96" s="5"/>
      <c r="SNB96" s="5"/>
      <c r="SNC96" s="5"/>
      <c r="SND96" s="5"/>
      <c r="SNE96" s="5"/>
      <c r="SNF96" s="5"/>
      <c r="SNG96" s="5"/>
      <c r="SNH96" s="5"/>
      <c r="SNI96" s="5"/>
      <c r="SNJ96" s="5"/>
      <c r="SNK96" s="5"/>
      <c r="SNL96" s="5"/>
      <c r="SNM96" s="5"/>
      <c r="SNN96" s="5"/>
      <c r="SNO96" s="5"/>
      <c r="SNP96" s="5"/>
      <c r="SNQ96" s="5"/>
      <c r="SNR96" s="5"/>
      <c r="SNS96" s="5"/>
      <c r="SNT96" s="5"/>
      <c r="SNU96" s="5"/>
      <c r="SNV96" s="5"/>
      <c r="SNW96" s="5"/>
      <c r="SNX96" s="5"/>
      <c r="SNY96" s="5"/>
      <c r="SNZ96" s="5"/>
      <c r="SOA96" s="5"/>
      <c r="SOB96" s="5"/>
      <c r="SOC96" s="5"/>
      <c r="SOD96" s="5"/>
      <c r="SOE96" s="5"/>
      <c r="SOF96" s="5"/>
      <c r="SOG96" s="5"/>
      <c r="SOH96" s="5"/>
      <c r="SOI96" s="5"/>
      <c r="SOJ96" s="5"/>
      <c r="SOK96" s="5"/>
      <c r="SOL96" s="5"/>
      <c r="SOM96" s="5"/>
      <c r="SON96" s="5"/>
      <c r="SOO96" s="5"/>
      <c r="SOP96" s="5"/>
      <c r="SOQ96" s="5"/>
      <c r="SOR96" s="5"/>
      <c r="SOS96" s="5"/>
      <c r="SOT96" s="5"/>
      <c r="SOU96" s="5"/>
      <c r="SOV96" s="5"/>
      <c r="SOW96" s="5"/>
      <c r="SOX96" s="5"/>
      <c r="SOY96" s="5"/>
      <c r="SOZ96" s="5"/>
      <c r="SPA96" s="5"/>
      <c r="SPB96" s="5"/>
      <c r="SPC96" s="5"/>
      <c r="SPD96" s="5"/>
      <c r="SPE96" s="5"/>
      <c r="SPF96" s="5"/>
      <c r="SPG96" s="5"/>
      <c r="SPH96" s="5"/>
      <c r="SPI96" s="5"/>
      <c r="SPJ96" s="5"/>
      <c r="SPK96" s="5"/>
      <c r="SPL96" s="5"/>
      <c r="SPM96" s="5"/>
      <c r="SPN96" s="5"/>
      <c r="SPO96" s="5"/>
      <c r="SPP96" s="5"/>
      <c r="SPQ96" s="5"/>
      <c r="SPR96" s="5"/>
      <c r="SPS96" s="5"/>
      <c r="SPT96" s="5"/>
      <c r="SPU96" s="5"/>
      <c r="SPV96" s="5"/>
      <c r="SPW96" s="5"/>
      <c r="SPX96" s="5"/>
      <c r="SPY96" s="5"/>
      <c r="SPZ96" s="5"/>
      <c r="SQA96" s="5"/>
      <c r="SQB96" s="5"/>
      <c r="SQC96" s="5"/>
      <c r="SQD96" s="5"/>
      <c r="SQE96" s="5"/>
      <c r="SQF96" s="5"/>
      <c r="SQG96" s="5"/>
      <c r="SQH96" s="5"/>
      <c r="SQI96" s="5"/>
      <c r="SQJ96" s="5"/>
      <c r="SQK96" s="5"/>
      <c r="SQL96" s="5"/>
      <c r="SQM96" s="5"/>
      <c r="SQN96" s="5"/>
      <c r="SQO96" s="5"/>
      <c r="SQP96" s="5"/>
      <c r="SQQ96" s="5"/>
      <c r="SQR96" s="5"/>
      <c r="SQS96" s="5"/>
      <c r="SQT96" s="5"/>
      <c r="SQU96" s="5"/>
      <c r="SQV96" s="5"/>
      <c r="SQW96" s="5"/>
      <c r="SQX96" s="5"/>
      <c r="SQY96" s="5"/>
      <c r="SQZ96" s="5"/>
      <c r="SRA96" s="5"/>
      <c r="SRB96" s="5"/>
      <c r="SRC96" s="5"/>
      <c r="SRD96" s="5"/>
      <c r="SRE96" s="5"/>
      <c r="SRF96" s="5"/>
      <c r="SRG96" s="5"/>
      <c r="SRH96" s="5"/>
      <c r="SRI96" s="5"/>
      <c r="SRJ96" s="5"/>
      <c r="SRK96" s="5"/>
      <c r="SRL96" s="5"/>
      <c r="SRM96" s="5"/>
      <c r="SRN96" s="5"/>
      <c r="SRO96" s="5"/>
      <c r="SRP96" s="5"/>
      <c r="SRQ96" s="5"/>
      <c r="SRR96" s="5"/>
      <c r="SRS96" s="5"/>
      <c r="SRT96" s="5"/>
      <c r="SRU96" s="5"/>
      <c r="SRV96" s="5"/>
      <c r="SRW96" s="5"/>
      <c r="SRX96" s="5"/>
      <c r="SRY96" s="5"/>
      <c r="SRZ96" s="5"/>
      <c r="SSA96" s="5"/>
      <c r="SSB96" s="5"/>
      <c r="SSC96" s="5"/>
      <c r="SSD96" s="5"/>
      <c r="SSE96" s="5"/>
      <c r="SSF96" s="5"/>
      <c r="SSG96" s="5"/>
      <c r="SSH96" s="5"/>
      <c r="SSI96" s="5"/>
      <c r="SSJ96" s="5"/>
      <c r="SSK96" s="5"/>
      <c r="SSL96" s="5"/>
      <c r="SSM96" s="5"/>
      <c r="SSN96" s="5"/>
      <c r="SSO96" s="5"/>
      <c r="SSP96" s="5"/>
      <c r="SSQ96" s="5"/>
      <c r="SSR96" s="5"/>
      <c r="SSS96" s="5"/>
      <c r="SST96" s="5"/>
      <c r="SSU96" s="5"/>
      <c r="SSV96" s="5"/>
      <c r="SSW96" s="5"/>
      <c r="SSX96" s="5"/>
      <c r="SSY96" s="5"/>
      <c r="SSZ96" s="5"/>
      <c r="STA96" s="5"/>
      <c r="STB96" s="5"/>
      <c r="STC96" s="5"/>
      <c r="STD96" s="5"/>
      <c r="STE96" s="5"/>
      <c r="STF96" s="5"/>
      <c r="STG96" s="5"/>
      <c r="STH96" s="5"/>
      <c r="STI96" s="5"/>
      <c r="STJ96" s="5"/>
      <c r="STK96" s="5"/>
      <c r="STL96" s="5"/>
      <c r="STM96" s="5"/>
      <c r="STN96" s="5"/>
      <c r="STO96" s="5"/>
      <c r="STP96" s="5"/>
      <c r="STQ96" s="5"/>
      <c r="STR96" s="5"/>
      <c r="STS96" s="5"/>
      <c r="STT96" s="5"/>
      <c r="STU96" s="5"/>
      <c r="STV96" s="5"/>
      <c r="STW96" s="5"/>
      <c r="STX96" s="5"/>
      <c r="STY96" s="5"/>
      <c r="STZ96" s="5"/>
      <c r="SUA96" s="5"/>
      <c r="SUB96" s="5"/>
      <c r="SUC96" s="5"/>
      <c r="SUD96" s="5"/>
      <c r="SUE96" s="5"/>
      <c r="SUF96" s="5"/>
      <c r="SUG96" s="5"/>
      <c r="SUH96" s="5"/>
      <c r="SUI96" s="5"/>
      <c r="SUJ96" s="5"/>
      <c r="SUK96" s="5"/>
      <c r="SUL96" s="5"/>
      <c r="SUM96" s="5"/>
      <c r="SUN96" s="5"/>
      <c r="SUO96" s="5"/>
      <c r="SUP96" s="5"/>
      <c r="SUQ96" s="5"/>
      <c r="SUR96" s="5"/>
      <c r="SUS96" s="5"/>
      <c r="SUT96" s="5"/>
      <c r="SUU96" s="5"/>
      <c r="SUV96" s="5"/>
      <c r="SUW96" s="5"/>
      <c r="SUX96" s="5"/>
      <c r="SUY96" s="5"/>
      <c r="SUZ96" s="5"/>
      <c r="SVA96" s="5"/>
      <c r="SVB96" s="5"/>
      <c r="SVC96" s="5"/>
      <c r="SVD96" s="5"/>
      <c r="SVE96" s="5"/>
      <c r="SVF96" s="5"/>
      <c r="SVG96" s="5"/>
      <c r="SVH96" s="5"/>
      <c r="SVI96" s="5"/>
      <c r="SVJ96" s="5"/>
      <c r="SVK96" s="5"/>
      <c r="SVL96" s="5"/>
      <c r="SVM96" s="5"/>
      <c r="SVN96" s="5"/>
      <c r="SVO96" s="5"/>
      <c r="SVP96" s="5"/>
      <c r="SVQ96" s="5"/>
      <c r="SVR96" s="5"/>
      <c r="SVS96" s="5"/>
      <c r="SVT96" s="5"/>
      <c r="SVU96" s="5"/>
      <c r="SVV96" s="5"/>
      <c r="SVW96" s="5"/>
      <c r="SVX96" s="5"/>
      <c r="SVY96" s="5"/>
      <c r="SVZ96" s="5"/>
      <c r="SWA96" s="5"/>
      <c r="SWB96" s="5"/>
      <c r="SWC96" s="5"/>
      <c r="SWD96" s="5"/>
      <c r="SWE96" s="5"/>
      <c r="SWF96" s="5"/>
      <c r="SWG96" s="5"/>
      <c r="SWH96" s="5"/>
      <c r="SWI96" s="5"/>
      <c r="SWJ96" s="5"/>
      <c r="SWK96" s="5"/>
      <c r="SWL96" s="5"/>
      <c r="SWM96" s="5"/>
      <c r="SWN96" s="5"/>
      <c r="SWO96" s="5"/>
      <c r="SWP96" s="5"/>
      <c r="SWQ96" s="5"/>
      <c r="SWR96" s="5"/>
      <c r="SWS96" s="5"/>
      <c r="SWT96" s="5"/>
      <c r="SWU96" s="5"/>
      <c r="SWV96" s="5"/>
      <c r="SWW96" s="5"/>
      <c r="SWX96" s="5"/>
      <c r="SWY96" s="5"/>
      <c r="SWZ96" s="5"/>
      <c r="SXA96" s="5"/>
      <c r="SXB96" s="5"/>
      <c r="SXC96" s="5"/>
      <c r="SXD96" s="5"/>
      <c r="SXE96" s="5"/>
      <c r="SXF96" s="5"/>
      <c r="SXG96" s="5"/>
      <c r="SXH96" s="5"/>
      <c r="SXI96" s="5"/>
      <c r="SXJ96" s="5"/>
      <c r="SXK96" s="5"/>
      <c r="SXL96" s="5"/>
      <c r="SXM96" s="5"/>
      <c r="SXN96" s="5"/>
      <c r="SXO96" s="5"/>
      <c r="SXP96" s="5"/>
      <c r="SXQ96" s="5"/>
      <c r="SXR96" s="5"/>
      <c r="SXS96" s="5"/>
      <c r="SXT96" s="5"/>
      <c r="SXU96" s="5"/>
      <c r="SXV96" s="5"/>
      <c r="SXW96" s="5"/>
      <c r="SXX96" s="5"/>
      <c r="SXY96" s="5"/>
      <c r="SXZ96" s="5"/>
      <c r="SYA96" s="5"/>
      <c r="SYB96" s="5"/>
      <c r="SYC96" s="5"/>
      <c r="SYD96" s="5"/>
      <c r="SYE96" s="5"/>
      <c r="SYF96" s="5"/>
      <c r="SYG96" s="5"/>
      <c r="SYH96" s="5"/>
      <c r="SYI96" s="5"/>
      <c r="SYJ96" s="5"/>
      <c r="SYK96" s="5"/>
      <c r="SYL96" s="5"/>
      <c r="SYM96" s="5"/>
      <c r="SYN96" s="5"/>
      <c r="SYO96" s="5"/>
      <c r="SYP96" s="5"/>
      <c r="SYQ96" s="5"/>
      <c r="SYR96" s="5"/>
      <c r="SYS96" s="5"/>
      <c r="SYT96" s="5"/>
      <c r="SYU96" s="5"/>
      <c r="SYV96" s="5"/>
      <c r="SYW96" s="5"/>
      <c r="SYX96" s="5"/>
      <c r="SYY96" s="5"/>
      <c r="SYZ96" s="5"/>
      <c r="SZA96" s="5"/>
      <c r="SZB96" s="5"/>
      <c r="SZC96" s="5"/>
      <c r="SZD96" s="5"/>
      <c r="SZE96" s="5"/>
      <c r="SZF96" s="5"/>
      <c r="SZG96" s="5"/>
      <c r="SZH96" s="5"/>
      <c r="SZI96" s="5"/>
      <c r="SZJ96" s="5"/>
      <c r="SZK96" s="5"/>
      <c r="SZL96" s="5"/>
      <c r="SZM96" s="5"/>
      <c r="SZN96" s="5"/>
      <c r="SZO96" s="5"/>
      <c r="SZP96" s="5"/>
      <c r="SZQ96" s="5"/>
      <c r="SZR96" s="5"/>
      <c r="SZS96" s="5"/>
      <c r="SZT96" s="5"/>
      <c r="SZU96" s="5"/>
      <c r="SZV96" s="5"/>
      <c r="SZW96" s="5"/>
      <c r="SZX96" s="5"/>
      <c r="SZY96" s="5"/>
      <c r="SZZ96" s="5"/>
      <c r="TAA96" s="5"/>
      <c r="TAB96" s="5"/>
      <c r="TAC96" s="5"/>
      <c r="TAD96" s="5"/>
      <c r="TAE96" s="5"/>
      <c r="TAF96" s="5"/>
      <c r="TAG96" s="5"/>
      <c r="TAH96" s="5"/>
      <c r="TAI96" s="5"/>
      <c r="TAJ96" s="5"/>
      <c r="TAK96" s="5"/>
      <c r="TAL96" s="5"/>
      <c r="TAM96" s="5"/>
      <c r="TAN96" s="5"/>
      <c r="TAO96" s="5"/>
      <c r="TAP96" s="5"/>
      <c r="TAQ96" s="5"/>
      <c r="TAR96" s="5"/>
      <c r="TAS96" s="5"/>
      <c r="TAT96" s="5"/>
      <c r="TAU96" s="5"/>
      <c r="TAV96" s="5"/>
      <c r="TAW96" s="5"/>
      <c r="TAX96" s="5"/>
      <c r="TAY96" s="5"/>
      <c r="TAZ96" s="5"/>
      <c r="TBA96" s="5"/>
      <c r="TBB96" s="5"/>
      <c r="TBC96" s="5"/>
      <c r="TBD96" s="5"/>
      <c r="TBE96" s="5"/>
      <c r="TBF96" s="5"/>
      <c r="TBG96" s="5"/>
      <c r="TBH96" s="5"/>
      <c r="TBI96" s="5"/>
      <c r="TBJ96" s="5"/>
      <c r="TBK96" s="5"/>
      <c r="TBL96" s="5"/>
      <c r="TBM96" s="5"/>
      <c r="TBN96" s="5"/>
      <c r="TBO96" s="5"/>
      <c r="TBP96" s="5"/>
      <c r="TBQ96" s="5"/>
      <c r="TBR96" s="5"/>
      <c r="TBS96" s="5"/>
      <c r="TBT96" s="5"/>
      <c r="TBU96" s="5"/>
      <c r="TBV96" s="5"/>
      <c r="TBW96" s="5"/>
      <c r="TBX96" s="5"/>
      <c r="TBY96" s="5"/>
      <c r="TBZ96" s="5"/>
      <c r="TCA96" s="5"/>
      <c r="TCB96" s="5"/>
      <c r="TCC96" s="5"/>
      <c r="TCD96" s="5"/>
      <c r="TCE96" s="5"/>
      <c r="TCF96" s="5"/>
      <c r="TCG96" s="5"/>
      <c r="TCH96" s="5"/>
      <c r="TCI96" s="5"/>
      <c r="TCJ96" s="5"/>
      <c r="TCK96" s="5"/>
      <c r="TCL96" s="5"/>
      <c r="TCM96" s="5"/>
      <c r="TCN96" s="5"/>
      <c r="TCO96" s="5"/>
      <c r="TCP96" s="5"/>
      <c r="TCQ96" s="5"/>
      <c r="TCR96" s="5"/>
      <c r="TCS96" s="5"/>
      <c r="TCT96" s="5"/>
      <c r="TCU96" s="5"/>
      <c r="TCV96" s="5"/>
      <c r="TCW96" s="5"/>
      <c r="TCX96" s="5"/>
      <c r="TCY96" s="5"/>
      <c r="TCZ96" s="5"/>
      <c r="TDA96" s="5"/>
      <c r="TDB96" s="5"/>
      <c r="TDC96" s="5"/>
      <c r="TDD96" s="5"/>
      <c r="TDE96" s="5"/>
      <c r="TDF96" s="5"/>
      <c r="TDG96" s="5"/>
      <c r="TDH96" s="5"/>
      <c r="TDI96" s="5"/>
      <c r="TDJ96" s="5"/>
      <c r="TDK96" s="5"/>
      <c r="TDL96" s="5"/>
      <c r="TDM96" s="5"/>
      <c r="TDN96" s="5"/>
      <c r="TDO96" s="5"/>
      <c r="TDP96" s="5"/>
      <c r="TDQ96" s="5"/>
      <c r="TDR96" s="5"/>
      <c r="TDS96" s="5"/>
      <c r="TDT96" s="5"/>
      <c r="TDU96" s="5"/>
      <c r="TDV96" s="5"/>
      <c r="TDW96" s="5"/>
      <c r="TDX96" s="5"/>
      <c r="TDY96" s="5"/>
      <c r="TDZ96" s="5"/>
      <c r="TEA96" s="5"/>
      <c r="TEB96" s="5"/>
      <c r="TEC96" s="5"/>
      <c r="TED96" s="5"/>
      <c r="TEE96" s="5"/>
      <c r="TEF96" s="5"/>
      <c r="TEG96" s="5"/>
      <c r="TEH96" s="5"/>
      <c r="TEI96" s="5"/>
      <c r="TEJ96" s="5"/>
      <c r="TEK96" s="5"/>
      <c r="TEL96" s="5"/>
      <c r="TEM96" s="5"/>
      <c r="TEN96" s="5"/>
      <c r="TEO96" s="5"/>
      <c r="TEP96" s="5"/>
      <c r="TEQ96" s="5"/>
      <c r="TER96" s="5"/>
      <c r="TES96" s="5"/>
      <c r="TET96" s="5"/>
      <c r="TEU96" s="5"/>
      <c r="TEV96" s="5"/>
      <c r="TEW96" s="5"/>
      <c r="TEX96" s="5"/>
      <c r="TEY96" s="5"/>
      <c r="TEZ96" s="5"/>
      <c r="TFA96" s="5"/>
      <c r="TFB96" s="5"/>
      <c r="TFC96" s="5"/>
      <c r="TFD96" s="5"/>
      <c r="TFE96" s="5"/>
      <c r="TFF96" s="5"/>
      <c r="TFG96" s="5"/>
      <c r="TFH96" s="5"/>
      <c r="TFI96" s="5"/>
      <c r="TFJ96" s="5"/>
      <c r="TFK96" s="5"/>
      <c r="TFL96" s="5"/>
      <c r="TFM96" s="5"/>
      <c r="TFN96" s="5"/>
      <c r="TFO96" s="5"/>
      <c r="TFP96" s="5"/>
      <c r="TFQ96" s="5"/>
      <c r="TFR96" s="5"/>
      <c r="TFS96" s="5"/>
      <c r="TFT96" s="5"/>
      <c r="TFU96" s="5"/>
      <c r="TFV96" s="5"/>
      <c r="TFW96" s="5"/>
      <c r="TFX96" s="5"/>
      <c r="TFY96" s="5"/>
      <c r="TFZ96" s="5"/>
      <c r="TGA96" s="5"/>
      <c r="TGB96" s="5"/>
      <c r="TGC96" s="5"/>
      <c r="TGD96" s="5"/>
      <c r="TGE96" s="5"/>
      <c r="TGF96" s="5"/>
      <c r="TGG96" s="5"/>
      <c r="TGH96" s="5"/>
      <c r="TGI96" s="5"/>
      <c r="TGJ96" s="5"/>
      <c r="TGK96" s="5"/>
      <c r="TGL96" s="5"/>
      <c r="TGM96" s="5"/>
      <c r="TGN96" s="5"/>
      <c r="TGO96" s="5"/>
      <c r="TGP96" s="5"/>
      <c r="TGQ96" s="5"/>
      <c r="TGR96" s="5"/>
      <c r="TGS96" s="5"/>
      <c r="TGT96" s="5"/>
      <c r="TGU96" s="5"/>
      <c r="TGV96" s="5"/>
      <c r="TGW96" s="5"/>
      <c r="TGX96" s="5"/>
      <c r="TGY96" s="5"/>
      <c r="TGZ96" s="5"/>
      <c r="THA96" s="5"/>
      <c r="THB96" s="5"/>
      <c r="THC96" s="5"/>
      <c r="THD96" s="5"/>
      <c r="THE96" s="5"/>
      <c r="THF96" s="5"/>
      <c r="THG96" s="5"/>
      <c r="THH96" s="5"/>
      <c r="THI96" s="5"/>
      <c r="THJ96" s="5"/>
      <c r="THK96" s="5"/>
      <c r="THL96" s="5"/>
      <c r="THM96" s="5"/>
      <c r="THN96" s="5"/>
      <c r="THO96" s="5"/>
      <c r="THP96" s="5"/>
      <c r="THQ96" s="5"/>
      <c r="THR96" s="5"/>
      <c r="THS96" s="5"/>
      <c r="THT96" s="5"/>
      <c r="THU96" s="5"/>
      <c r="THV96" s="5"/>
      <c r="THW96" s="5"/>
      <c r="THX96" s="5"/>
      <c r="THY96" s="5"/>
      <c r="THZ96" s="5"/>
      <c r="TIA96" s="5"/>
      <c r="TIB96" s="5"/>
      <c r="TIC96" s="5"/>
      <c r="TID96" s="5"/>
      <c r="TIE96" s="5"/>
      <c r="TIF96" s="5"/>
      <c r="TIG96" s="5"/>
      <c r="TIH96" s="5"/>
      <c r="TII96" s="5"/>
      <c r="TIJ96" s="5"/>
      <c r="TIK96" s="5"/>
      <c r="TIL96" s="5"/>
      <c r="TIM96" s="5"/>
      <c r="TIN96" s="5"/>
      <c r="TIO96" s="5"/>
      <c r="TIP96" s="5"/>
      <c r="TIQ96" s="5"/>
      <c r="TIR96" s="5"/>
      <c r="TIS96" s="5"/>
      <c r="TIT96" s="5"/>
      <c r="TIU96" s="5"/>
      <c r="TIV96" s="5"/>
      <c r="TIW96" s="5"/>
      <c r="TIX96" s="5"/>
      <c r="TIY96" s="5"/>
      <c r="TIZ96" s="5"/>
      <c r="TJA96" s="5"/>
      <c r="TJB96" s="5"/>
      <c r="TJC96" s="5"/>
      <c r="TJD96" s="5"/>
      <c r="TJE96" s="5"/>
      <c r="TJF96" s="5"/>
      <c r="TJG96" s="5"/>
      <c r="TJH96" s="5"/>
      <c r="TJI96" s="5"/>
      <c r="TJJ96" s="5"/>
      <c r="TJK96" s="5"/>
      <c r="TJL96" s="5"/>
      <c r="TJM96" s="5"/>
      <c r="TJN96" s="5"/>
      <c r="TJO96" s="5"/>
      <c r="TJP96" s="5"/>
      <c r="TJQ96" s="5"/>
      <c r="TJR96" s="5"/>
      <c r="TJS96" s="5"/>
      <c r="TJT96" s="5"/>
      <c r="TJU96" s="5"/>
      <c r="TJV96" s="5"/>
      <c r="TJW96" s="5"/>
      <c r="TJX96" s="5"/>
      <c r="TJY96" s="5"/>
      <c r="TJZ96" s="5"/>
      <c r="TKA96" s="5"/>
      <c r="TKB96" s="5"/>
      <c r="TKC96" s="5"/>
      <c r="TKD96" s="5"/>
      <c r="TKE96" s="5"/>
      <c r="TKF96" s="5"/>
      <c r="TKG96" s="5"/>
      <c r="TKH96" s="5"/>
      <c r="TKI96" s="5"/>
      <c r="TKJ96" s="5"/>
      <c r="TKK96" s="5"/>
      <c r="TKL96" s="5"/>
      <c r="TKM96" s="5"/>
      <c r="TKN96" s="5"/>
      <c r="TKO96" s="5"/>
      <c r="TKP96" s="5"/>
      <c r="TKQ96" s="5"/>
      <c r="TKR96" s="5"/>
      <c r="TKS96" s="5"/>
      <c r="TKT96" s="5"/>
      <c r="TKU96" s="5"/>
      <c r="TKV96" s="5"/>
      <c r="TKW96" s="5"/>
      <c r="TKX96" s="5"/>
      <c r="TKY96" s="5"/>
      <c r="TKZ96" s="5"/>
      <c r="TLA96" s="5"/>
      <c r="TLB96" s="5"/>
      <c r="TLC96" s="5"/>
      <c r="TLD96" s="5"/>
      <c r="TLE96" s="5"/>
      <c r="TLF96" s="5"/>
      <c r="TLG96" s="5"/>
      <c r="TLH96" s="5"/>
      <c r="TLI96" s="5"/>
      <c r="TLJ96" s="5"/>
      <c r="TLK96" s="5"/>
      <c r="TLL96" s="5"/>
      <c r="TLM96" s="5"/>
      <c r="TLN96" s="5"/>
      <c r="TLO96" s="5"/>
      <c r="TLP96" s="5"/>
      <c r="TLQ96" s="5"/>
      <c r="TLR96" s="5"/>
      <c r="TLS96" s="5"/>
      <c r="TLT96" s="5"/>
      <c r="TLU96" s="5"/>
      <c r="TLV96" s="5"/>
      <c r="TLW96" s="5"/>
      <c r="TLX96" s="5"/>
      <c r="TLY96" s="5"/>
      <c r="TLZ96" s="5"/>
      <c r="TMA96" s="5"/>
      <c r="TMB96" s="5"/>
      <c r="TMC96" s="5"/>
      <c r="TMD96" s="5"/>
      <c r="TME96" s="5"/>
      <c r="TMF96" s="5"/>
      <c r="TMG96" s="5"/>
      <c r="TMH96" s="5"/>
      <c r="TMI96" s="5"/>
      <c r="TMJ96" s="5"/>
      <c r="TMK96" s="5"/>
      <c r="TML96" s="5"/>
      <c r="TMM96" s="5"/>
      <c r="TMN96" s="5"/>
      <c r="TMO96" s="5"/>
      <c r="TMP96" s="5"/>
      <c r="TMQ96" s="5"/>
      <c r="TMR96" s="5"/>
      <c r="TMS96" s="5"/>
      <c r="TMT96" s="5"/>
      <c r="TMU96" s="5"/>
      <c r="TMV96" s="5"/>
      <c r="TMW96" s="5"/>
      <c r="TMX96" s="5"/>
      <c r="TMY96" s="5"/>
      <c r="TMZ96" s="5"/>
      <c r="TNA96" s="5"/>
      <c r="TNB96" s="5"/>
      <c r="TNC96" s="5"/>
      <c r="TND96" s="5"/>
      <c r="TNE96" s="5"/>
      <c r="TNF96" s="5"/>
      <c r="TNG96" s="5"/>
      <c r="TNH96" s="5"/>
      <c r="TNI96" s="5"/>
      <c r="TNJ96" s="5"/>
      <c r="TNK96" s="5"/>
      <c r="TNL96" s="5"/>
      <c r="TNM96" s="5"/>
      <c r="TNN96" s="5"/>
      <c r="TNO96" s="5"/>
      <c r="TNP96" s="5"/>
      <c r="TNQ96" s="5"/>
      <c r="TNR96" s="5"/>
      <c r="TNS96" s="5"/>
      <c r="TNT96" s="5"/>
      <c r="TNU96" s="5"/>
      <c r="TNV96" s="5"/>
      <c r="TNW96" s="5"/>
      <c r="TNX96" s="5"/>
      <c r="TNY96" s="5"/>
      <c r="TNZ96" s="5"/>
      <c r="TOA96" s="5"/>
      <c r="TOB96" s="5"/>
      <c r="TOC96" s="5"/>
      <c r="TOD96" s="5"/>
      <c r="TOE96" s="5"/>
      <c r="TOF96" s="5"/>
      <c r="TOG96" s="5"/>
      <c r="TOH96" s="5"/>
      <c r="TOI96" s="5"/>
      <c r="TOJ96" s="5"/>
      <c r="TOK96" s="5"/>
      <c r="TOL96" s="5"/>
      <c r="TOM96" s="5"/>
      <c r="TON96" s="5"/>
      <c r="TOO96" s="5"/>
      <c r="TOP96" s="5"/>
      <c r="TOQ96" s="5"/>
      <c r="TOR96" s="5"/>
      <c r="TOS96" s="5"/>
      <c r="TOT96" s="5"/>
      <c r="TOU96" s="5"/>
      <c r="TOV96" s="5"/>
      <c r="TOW96" s="5"/>
      <c r="TOX96" s="5"/>
      <c r="TOY96" s="5"/>
      <c r="TOZ96" s="5"/>
      <c r="TPA96" s="5"/>
      <c r="TPB96" s="5"/>
      <c r="TPC96" s="5"/>
      <c r="TPD96" s="5"/>
      <c r="TPE96" s="5"/>
      <c r="TPF96" s="5"/>
      <c r="TPG96" s="5"/>
      <c r="TPH96" s="5"/>
      <c r="TPI96" s="5"/>
      <c r="TPJ96" s="5"/>
      <c r="TPK96" s="5"/>
      <c r="TPL96" s="5"/>
      <c r="TPM96" s="5"/>
      <c r="TPN96" s="5"/>
      <c r="TPO96" s="5"/>
      <c r="TPP96" s="5"/>
      <c r="TPQ96" s="5"/>
      <c r="TPR96" s="5"/>
      <c r="TPS96" s="5"/>
      <c r="TPT96" s="5"/>
      <c r="TPU96" s="5"/>
      <c r="TPV96" s="5"/>
      <c r="TPW96" s="5"/>
      <c r="TPX96" s="5"/>
      <c r="TPY96" s="5"/>
      <c r="TPZ96" s="5"/>
      <c r="TQA96" s="5"/>
      <c r="TQB96" s="5"/>
      <c r="TQC96" s="5"/>
      <c r="TQD96" s="5"/>
      <c r="TQE96" s="5"/>
      <c r="TQF96" s="5"/>
      <c r="TQG96" s="5"/>
      <c r="TQH96" s="5"/>
      <c r="TQI96" s="5"/>
      <c r="TQJ96" s="5"/>
      <c r="TQK96" s="5"/>
      <c r="TQL96" s="5"/>
      <c r="TQM96" s="5"/>
      <c r="TQN96" s="5"/>
      <c r="TQO96" s="5"/>
      <c r="TQP96" s="5"/>
      <c r="TQQ96" s="5"/>
      <c r="TQR96" s="5"/>
      <c r="TQS96" s="5"/>
      <c r="TQT96" s="5"/>
      <c r="TQU96" s="5"/>
      <c r="TQV96" s="5"/>
      <c r="TQW96" s="5"/>
      <c r="TQX96" s="5"/>
      <c r="TQY96" s="5"/>
      <c r="TQZ96" s="5"/>
      <c r="TRA96" s="5"/>
      <c r="TRB96" s="5"/>
      <c r="TRC96" s="5"/>
      <c r="TRD96" s="5"/>
      <c r="TRE96" s="5"/>
      <c r="TRF96" s="5"/>
      <c r="TRG96" s="5"/>
      <c r="TRH96" s="5"/>
      <c r="TRI96" s="5"/>
      <c r="TRJ96" s="5"/>
      <c r="TRK96" s="5"/>
      <c r="TRL96" s="5"/>
      <c r="TRM96" s="5"/>
      <c r="TRN96" s="5"/>
      <c r="TRO96" s="5"/>
      <c r="TRP96" s="5"/>
      <c r="TRQ96" s="5"/>
      <c r="TRR96" s="5"/>
      <c r="TRS96" s="5"/>
      <c r="TRT96" s="5"/>
      <c r="TRU96" s="5"/>
      <c r="TRV96" s="5"/>
      <c r="TRW96" s="5"/>
      <c r="TRX96" s="5"/>
      <c r="TRY96" s="5"/>
      <c r="TRZ96" s="5"/>
      <c r="TSA96" s="5"/>
      <c r="TSB96" s="5"/>
      <c r="TSC96" s="5"/>
      <c r="TSD96" s="5"/>
      <c r="TSE96" s="5"/>
      <c r="TSF96" s="5"/>
      <c r="TSG96" s="5"/>
      <c r="TSH96" s="5"/>
      <c r="TSI96" s="5"/>
      <c r="TSJ96" s="5"/>
      <c r="TSK96" s="5"/>
      <c r="TSL96" s="5"/>
      <c r="TSM96" s="5"/>
      <c r="TSN96" s="5"/>
      <c r="TSO96" s="5"/>
      <c r="TSP96" s="5"/>
      <c r="TSQ96" s="5"/>
      <c r="TSR96" s="5"/>
      <c r="TSS96" s="5"/>
      <c r="TST96" s="5"/>
      <c r="TSU96" s="5"/>
      <c r="TSV96" s="5"/>
      <c r="TSW96" s="5"/>
      <c r="TSX96" s="5"/>
      <c r="TSY96" s="5"/>
      <c r="TSZ96" s="5"/>
      <c r="TTA96" s="5"/>
      <c r="TTB96" s="5"/>
      <c r="TTC96" s="5"/>
      <c r="TTD96" s="5"/>
      <c r="TTE96" s="5"/>
      <c r="TTF96" s="5"/>
      <c r="TTG96" s="5"/>
      <c r="TTH96" s="5"/>
      <c r="TTI96" s="5"/>
      <c r="TTJ96" s="5"/>
      <c r="TTK96" s="5"/>
      <c r="TTL96" s="5"/>
      <c r="TTM96" s="5"/>
      <c r="TTN96" s="5"/>
      <c r="TTO96" s="5"/>
      <c r="TTP96" s="5"/>
      <c r="TTQ96" s="5"/>
      <c r="TTR96" s="5"/>
      <c r="TTS96" s="5"/>
      <c r="TTT96" s="5"/>
      <c r="TTU96" s="5"/>
      <c r="TTV96" s="5"/>
      <c r="TTW96" s="5"/>
      <c r="TTX96" s="5"/>
      <c r="TTY96" s="5"/>
      <c r="TTZ96" s="5"/>
      <c r="TUA96" s="5"/>
      <c r="TUB96" s="5"/>
      <c r="TUC96" s="5"/>
      <c r="TUD96" s="5"/>
      <c r="TUE96" s="5"/>
      <c r="TUF96" s="5"/>
      <c r="TUG96" s="5"/>
      <c r="TUH96" s="5"/>
      <c r="TUI96" s="5"/>
      <c r="TUJ96" s="5"/>
      <c r="TUK96" s="5"/>
      <c r="TUL96" s="5"/>
      <c r="TUM96" s="5"/>
      <c r="TUN96" s="5"/>
      <c r="TUO96" s="5"/>
      <c r="TUP96" s="5"/>
      <c r="TUQ96" s="5"/>
      <c r="TUR96" s="5"/>
      <c r="TUS96" s="5"/>
      <c r="TUT96" s="5"/>
      <c r="TUU96" s="5"/>
      <c r="TUV96" s="5"/>
      <c r="TUW96" s="5"/>
      <c r="TUX96" s="5"/>
      <c r="TUY96" s="5"/>
      <c r="TUZ96" s="5"/>
      <c r="TVA96" s="5"/>
      <c r="TVB96" s="5"/>
      <c r="TVC96" s="5"/>
      <c r="TVD96" s="5"/>
      <c r="TVE96" s="5"/>
      <c r="TVF96" s="5"/>
      <c r="TVG96" s="5"/>
      <c r="TVH96" s="5"/>
      <c r="TVI96" s="5"/>
      <c r="TVJ96" s="5"/>
      <c r="TVK96" s="5"/>
      <c r="TVL96" s="5"/>
      <c r="TVM96" s="5"/>
      <c r="TVN96" s="5"/>
      <c r="TVO96" s="5"/>
      <c r="TVP96" s="5"/>
      <c r="TVQ96" s="5"/>
      <c r="TVR96" s="5"/>
      <c r="TVS96" s="5"/>
      <c r="TVT96" s="5"/>
      <c r="TVU96" s="5"/>
      <c r="TVV96" s="5"/>
      <c r="TVW96" s="5"/>
      <c r="TVX96" s="5"/>
      <c r="TVY96" s="5"/>
      <c r="TVZ96" s="5"/>
      <c r="TWA96" s="5"/>
      <c r="TWB96" s="5"/>
      <c r="TWC96" s="5"/>
      <c r="TWD96" s="5"/>
      <c r="TWE96" s="5"/>
      <c r="TWF96" s="5"/>
      <c r="TWG96" s="5"/>
      <c r="TWH96" s="5"/>
      <c r="TWI96" s="5"/>
      <c r="TWJ96" s="5"/>
      <c r="TWK96" s="5"/>
      <c r="TWL96" s="5"/>
      <c r="TWM96" s="5"/>
      <c r="TWN96" s="5"/>
      <c r="TWO96" s="5"/>
      <c r="TWP96" s="5"/>
      <c r="TWQ96" s="5"/>
      <c r="TWR96" s="5"/>
      <c r="TWS96" s="5"/>
      <c r="TWT96" s="5"/>
      <c r="TWU96" s="5"/>
      <c r="TWV96" s="5"/>
      <c r="TWW96" s="5"/>
      <c r="TWX96" s="5"/>
      <c r="TWY96" s="5"/>
      <c r="TWZ96" s="5"/>
      <c r="TXA96" s="5"/>
      <c r="TXB96" s="5"/>
      <c r="TXC96" s="5"/>
      <c r="TXD96" s="5"/>
      <c r="TXE96" s="5"/>
      <c r="TXF96" s="5"/>
      <c r="TXG96" s="5"/>
      <c r="TXH96" s="5"/>
      <c r="TXI96" s="5"/>
      <c r="TXJ96" s="5"/>
      <c r="TXK96" s="5"/>
      <c r="TXL96" s="5"/>
      <c r="TXM96" s="5"/>
      <c r="TXN96" s="5"/>
      <c r="TXO96" s="5"/>
      <c r="TXP96" s="5"/>
      <c r="TXQ96" s="5"/>
      <c r="TXR96" s="5"/>
      <c r="TXS96" s="5"/>
      <c r="TXT96" s="5"/>
      <c r="TXU96" s="5"/>
      <c r="TXV96" s="5"/>
      <c r="TXW96" s="5"/>
      <c r="TXX96" s="5"/>
      <c r="TXY96" s="5"/>
      <c r="TXZ96" s="5"/>
      <c r="TYA96" s="5"/>
      <c r="TYB96" s="5"/>
      <c r="TYC96" s="5"/>
      <c r="TYD96" s="5"/>
      <c r="TYE96" s="5"/>
      <c r="TYF96" s="5"/>
      <c r="TYG96" s="5"/>
      <c r="TYH96" s="5"/>
      <c r="TYI96" s="5"/>
      <c r="TYJ96" s="5"/>
      <c r="TYK96" s="5"/>
      <c r="TYL96" s="5"/>
      <c r="TYM96" s="5"/>
      <c r="TYN96" s="5"/>
      <c r="TYO96" s="5"/>
      <c r="TYP96" s="5"/>
      <c r="TYQ96" s="5"/>
      <c r="TYR96" s="5"/>
      <c r="TYS96" s="5"/>
      <c r="TYT96" s="5"/>
      <c r="TYU96" s="5"/>
      <c r="TYV96" s="5"/>
      <c r="TYW96" s="5"/>
      <c r="TYX96" s="5"/>
      <c r="TYY96" s="5"/>
      <c r="TYZ96" s="5"/>
      <c r="TZA96" s="5"/>
      <c r="TZB96" s="5"/>
      <c r="TZC96" s="5"/>
      <c r="TZD96" s="5"/>
      <c r="TZE96" s="5"/>
      <c r="TZF96" s="5"/>
      <c r="TZG96" s="5"/>
      <c r="TZH96" s="5"/>
      <c r="TZI96" s="5"/>
      <c r="TZJ96" s="5"/>
      <c r="TZK96" s="5"/>
      <c r="TZL96" s="5"/>
      <c r="TZM96" s="5"/>
      <c r="TZN96" s="5"/>
      <c r="TZO96" s="5"/>
      <c r="TZP96" s="5"/>
      <c r="TZQ96" s="5"/>
      <c r="TZR96" s="5"/>
      <c r="TZS96" s="5"/>
      <c r="TZT96" s="5"/>
      <c r="TZU96" s="5"/>
      <c r="TZV96" s="5"/>
      <c r="TZW96" s="5"/>
      <c r="TZX96" s="5"/>
      <c r="TZY96" s="5"/>
      <c r="TZZ96" s="5"/>
      <c r="UAA96" s="5"/>
      <c r="UAB96" s="5"/>
      <c r="UAC96" s="5"/>
      <c r="UAD96" s="5"/>
      <c r="UAE96" s="5"/>
      <c r="UAF96" s="5"/>
      <c r="UAG96" s="5"/>
      <c r="UAH96" s="5"/>
      <c r="UAI96" s="5"/>
      <c r="UAJ96" s="5"/>
      <c r="UAK96" s="5"/>
      <c r="UAL96" s="5"/>
      <c r="UAM96" s="5"/>
      <c r="UAN96" s="5"/>
      <c r="UAO96" s="5"/>
      <c r="UAP96" s="5"/>
      <c r="UAQ96" s="5"/>
      <c r="UAR96" s="5"/>
      <c r="UAS96" s="5"/>
      <c r="UAT96" s="5"/>
      <c r="UAU96" s="5"/>
      <c r="UAV96" s="5"/>
      <c r="UAW96" s="5"/>
      <c r="UAX96" s="5"/>
      <c r="UAY96" s="5"/>
      <c r="UAZ96" s="5"/>
      <c r="UBA96" s="5"/>
      <c r="UBB96" s="5"/>
      <c r="UBC96" s="5"/>
      <c r="UBD96" s="5"/>
      <c r="UBE96" s="5"/>
      <c r="UBF96" s="5"/>
      <c r="UBG96" s="5"/>
      <c r="UBH96" s="5"/>
      <c r="UBI96" s="5"/>
      <c r="UBJ96" s="5"/>
      <c r="UBK96" s="5"/>
      <c r="UBL96" s="5"/>
      <c r="UBM96" s="5"/>
      <c r="UBN96" s="5"/>
      <c r="UBO96" s="5"/>
      <c r="UBP96" s="5"/>
      <c r="UBQ96" s="5"/>
      <c r="UBR96" s="5"/>
      <c r="UBS96" s="5"/>
      <c r="UBT96" s="5"/>
      <c r="UBU96" s="5"/>
      <c r="UBV96" s="5"/>
      <c r="UBW96" s="5"/>
      <c r="UBX96" s="5"/>
      <c r="UBY96" s="5"/>
      <c r="UBZ96" s="5"/>
      <c r="UCA96" s="5"/>
      <c r="UCB96" s="5"/>
      <c r="UCC96" s="5"/>
      <c r="UCD96" s="5"/>
      <c r="UCE96" s="5"/>
      <c r="UCF96" s="5"/>
      <c r="UCG96" s="5"/>
      <c r="UCH96" s="5"/>
      <c r="UCI96" s="5"/>
      <c r="UCJ96" s="5"/>
      <c r="UCK96" s="5"/>
      <c r="UCL96" s="5"/>
      <c r="UCM96" s="5"/>
      <c r="UCN96" s="5"/>
      <c r="UCO96" s="5"/>
      <c r="UCP96" s="5"/>
      <c r="UCQ96" s="5"/>
      <c r="UCR96" s="5"/>
      <c r="UCS96" s="5"/>
      <c r="UCT96" s="5"/>
      <c r="UCU96" s="5"/>
      <c r="UCV96" s="5"/>
      <c r="UCW96" s="5"/>
      <c r="UCX96" s="5"/>
      <c r="UCY96" s="5"/>
      <c r="UCZ96" s="5"/>
      <c r="UDA96" s="5"/>
      <c r="UDB96" s="5"/>
      <c r="UDC96" s="5"/>
      <c r="UDD96" s="5"/>
      <c r="UDE96" s="5"/>
      <c r="UDF96" s="5"/>
      <c r="UDG96" s="5"/>
      <c r="UDH96" s="5"/>
      <c r="UDI96" s="5"/>
      <c r="UDJ96" s="5"/>
      <c r="UDK96" s="5"/>
      <c r="UDL96" s="5"/>
      <c r="UDM96" s="5"/>
      <c r="UDN96" s="5"/>
      <c r="UDO96" s="5"/>
      <c r="UDP96" s="5"/>
      <c r="UDQ96" s="5"/>
      <c r="UDR96" s="5"/>
      <c r="UDS96" s="5"/>
      <c r="UDT96" s="5"/>
      <c r="UDU96" s="5"/>
      <c r="UDV96" s="5"/>
      <c r="UDW96" s="5"/>
      <c r="UDX96" s="5"/>
      <c r="UDY96" s="5"/>
      <c r="UDZ96" s="5"/>
      <c r="UEA96" s="5"/>
      <c r="UEB96" s="5"/>
      <c r="UEC96" s="5"/>
      <c r="UED96" s="5"/>
      <c r="UEE96" s="5"/>
      <c r="UEF96" s="5"/>
      <c r="UEG96" s="5"/>
      <c r="UEH96" s="5"/>
      <c r="UEI96" s="5"/>
      <c r="UEJ96" s="5"/>
      <c r="UEK96" s="5"/>
      <c r="UEL96" s="5"/>
      <c r="UEM96" s="5"/>
      <c r="UEN96" s="5"/>
      <c r="UEO96" s="5"/>
      <c r="UEP96" s="5"/>
      <c r="UEQ96" s="5"/>
      <c r="UER96" s="5"/>
      <c r="UES96" s="5"/>
      <c r="UET96" s="5"/>
      <c r="UEU96" s="5"/>
      <c r="UEV96" s="5"/>
      <c r="UEW96" s="5"/>
      <c r="UEX96" s="5"/>
      <c r="UEY96" s="5"/>
      <c r="UEZ96" s="5"/>
      <c r="UFA96" s="5"/>
      <c r="UFB96" s="5"/>
      <c r="UFC96" s="5"/>
      <c r="UFD96" s="5"/>
      <c r="UFE96" s="5"/>
      <c r="UFF96" s="5"/>
      <c r="UFG96" s="5"/>
      <c r="UFH96" s="5"/>
      <c r="UFI96" s="5"/>
      <c r="UFJ96" s="5"/>
      <c r="UFK96" s="5"/>
      <c r="UFL96" s="5"/>
      <c r="UFM96" s="5"/>
      <c r="UFN96" s="5"/>
      <c r="UFO96" s="5"/>
      <c r="UFP96" s="5"/>
      <c r="UFQ96" s="5"/>
      <c r="UFR96" s="5"/>
      <c r="UFS96" s="5"/>
      <c r="UFT96" s="5"/>
      <c r="UFU96" s="5"/>
      <c r="UFV96" s="5"/>
      <c r="UFW96" s="5"/>
      <c r="UFX96" s="5"/>
      <c r="UFY96" s="5"/>
      <c r="UFZ96" s="5"/>
      <c r="UGA96" s="5"/>
      <c r="UGB96" s="5"/>
      <c r="UGC96" s="5"/>
      <c r="UGD96" s="5"/>
      <c r="UGE96" s="5"/>
      <c r="UGF96" s="5"/>
      <c r="UGG96" s="5"/>
      <c r="UGH96" s="5"/>
      <c r="UGI96" s="5"/>
      <c r="UGJ96" s="5"/>
      <c r="UGK96" s="5"/>
      <c r="UGL96" s="5"/>
      <c r="UGM96" s="5"/>
      <c r="UGN96" s="5"/>
      <c r="UGO96" s="5"/>
      <c r="UGP96" s="5"/>
      <c r="UGQ96" s="5"/>
      <c r="UGR96" s="5"/>
      <c r="UGS96" s="5"/>
      <c r="UGT96" s="5"/>
      <c r="UGU96" s="5"/>
      <c r="UGV96" s="5"/>
      <c r="UGW96" s="5"/>
      <c r="UGX96" s="5"/>
      <c r="UGY96" s="5"/>
      <c r="UGZ96" s="5"/>
      <c r="UHA96" s="5"/>
      <c r="UHB96" s="5"/>
      <c r="UHC96" s="5"/>
      <c r="UHD96" s="5"/>
      <c r="UHE96" s="5"/>
      <c r="UHF96" s="5"/>
      <c r="UHG96" s="5"/>
      <c r="UHH96" s="5"/>
      <c r="UHI96" s="5"/>
      <c r="UHJ96" s="5"/>
      <c r="UHK96" s="5"/>
      <c r="UHL96" s="5"/>
      <c r="UHM96" s="5"/>
      <c r="UHN96" s="5"/>
      <c r="UHO96" s="5"/>
      <c r="UHP96" s="5"/>
      <c r="UHQ96" s="5"/>
      <c r="UHR96" s="5"/>
      <c r="UHS96" s="5"/>
      <c r="UHT96" s="5"/>
      <c r="UHU96" s="5"/>
      <c r="UHV96" s="5"/>
      <c r="UHW96" s="5"/>
      <c r="UHX96" s="5"/>
      <c r="UHY96" s="5"/>
      <c r="UHZ96" s="5"/>
      <c r="UIA96" s="5"/>
      <c r="UIB96" s="5"/>
      <c r="UIC96" s="5"/>
      <c r="UID96" s="5"/>
      <c r="UIE96" s="5"/>
      <c r="UIF96" s="5"/>
      <c r="UIG96" s="5"/>
      <c r="UIH96" s="5"/>
      <c r="UII96" s="5"/>
      <c r="UIJ96" s="5"/>
      <c r="UIK96" s="5"/>
      <c r="UIL96" s="5"/>
      <c r="UIM96" s="5"/>
      <c r="UIN96" s="5"/>
      <c r="UIO96" s="5"/>
      <c r="UIP96" s="5"/>
      <c r="UIQ96" s="5"/>
      <c r="UIR96" s="5"/>
      <c r="UIS96" s="5"/>
      <c r="UIT96" s="5"/>
      <c r="UIU96" s="5"/>
      <c r="UIV96" s="5"/>
      <c r="UIW96" s="5"/>
      <c r="UIX96" s="5"/>
      <c r="UIY96" s="5"/>
      <c r="UIZ96" s="5"/>
      <c r="UJA96" s="5"/>
      <c r="UJB96" s="5"/>
      <c r="UJC96" s="5"/>
      <c r="UJD96" s="5"/>
      <c r="UJE96" s="5"/>
      <c r="UJF96" s="5"/>
      <c r="UJG96" s="5"/>
      <c r="UJH96" s="5"/>
      <c r="UJI96" s="5"/>
      <c r="UJJ96" s="5"/>
      <c r="UJK96" s="5"/>
      <c r="UJL96" s="5"/>
      <c r="UJM96" s="5"/>
      <c r="UJN96" s="5"/>
      <c r="UJO96" s="5"/>
      <c r="UJP96" s="5"/>
      <c r="UJQ96" s="5"/>
      <c r="UJR96" s="5"/>
      <c r="UJS96" s="5"/>
      <c r="UJT96" s="5"/>
      <c r="UJU96" s="5"/>
      <c r="UJV96" s="5"/>
      <c r="UJW96" s="5"/>
      <c r="UJX96" s="5"/>
      <c r="UJY96" s="5"/>
      <c r="UJZ96" s="5"/>
      <c r="UKA96" s="5"/>
      <c r="UKB96" s="5"/>
      <c r="UKC96" s="5"/>
      <c r="UKD96" s="5"/>
      <c r="UKE96" s="5"/>
      <c r="UKF96" s="5"/>
      <c r="UKG96" s="5"/>
      <c r="UKH96" s="5"/>
      <c r="UKI96" s="5"/>
      <c r="UKJ96" s="5"/>
      <c r="UKK96" s="5"/>
      <c r="UKL96" s="5"/>
      <c r="UKM96" s="5"/>
      <c r="UKN96" s="5"/>
      <c r="UKO96" s="5"/>
      <c r="UKP96" s="5"/>
      <c r="UKQ96" s="5"/>
      <c r="UKR96" s="5"/>
      <c r="UKS96" s="5"/>
      <c r="UKT96" s="5"/>
      <c r="UKU96" s="5"/>
      <c r="UKV96" s="5"/>
      <c r="UKW96" s="5"/>
      <c r="UKX96" s="5"/>
      <c r="UKY96" s="5"/>
      <c r="UKZ96" s="5"/>
      <c r="ULA96" s="5"/>
      <c r="ULB96" s="5"/>
      <c r="ULC96" s="5"/>
      <c r="ULD96" s="5"/>
      <c r="ULE96" s="5"/>
      <c r="ULF96" s="5"/>
      <c r="ULG96" s="5"/>
      <c r="ULH96" s="5"/>
      <c r="ULI96" s="5"/>
      <c r="ULJ96" s="5"/>
      <c r="ULK96" s="5"/>
      <c r="ULL96" s="5"/>
      <c r="ULM96" s="5"/>
      <c r="ULN96" s="5"/>
      <c r="ULO96" s="5"/>
      <c r="ULP96" s="5"/>
      <c r="ULQ96" s="5"/>
      <c r="ULR96" s="5"/>
      <c r="ULS96" s="5"/>
      <c r="ULT96" s="5"/>
      <c r="ULU96" s="5"/>
      <c r="ULV96" s="5"/>
      <c r="ULW96" s="5"/>
      <c r="ULX96" s="5"/>
      <c r="ULY96" s="5"/>
      <c r="ULZ96" s="5"/>
      <c r="UMA96" s="5"/>
      <c r="UMB96" s="5"/>
      <c r="UMC96" s="5"/>
      <c r="UMD96" s="5"/>
      <c r="UME96" s="5"/>
      <c r="UMF96" s="5"/>
      <c r="UMG96" s="5"/>
      <c r="UMH96" s="5"/>
      <c r="UMI96" s="5"/>
      <c r="UMJ96" s="5"/>
      <c r="UMK96" s="5"/>
      <c r="UML96" s="5"/>
      <c r="UMM96" s="5"/>
      <c r="UMN96" s="5"/>
      <c r="UMO96" s="5"/>
      <c r="UMP96" s="5"/>
      <c r="UMQ96" s="5"/>
      <c r="UMR96" s="5"/>
      <c r="UMS96" s="5"/>
      <c r="UMT96" s="5"/>
      <c r="UMU96" s="5"/>
      <c r="UMV96" s="5"/>
      <c r="UMW96" s="5"/>
      <c r="UMX96" s="5"/>
      <c r="UMY96" s="5"/>
      <c r="UMZ96" s="5"/>
      <c r="UNA96" s="5"/>
      <c r="UNB96" s="5"/>
      <c r="UNC96" s="5"/>
      <c r="UND96" s="5"/>
      <c r="UNE96" s="5"/>
      <c r="UNF96" s="5"/>
      <c r="UNG96" s="5"/>
      <c r="UNH96" s="5"/>
      <c r="UNI96" s="5"/>
      <c r="UNJ96" s="5"/>
      <c r="UNK96" s="5"/>
      <c r="UNL96" s="5"/>
      <c r="UNM96" s="5"/>
      <c r="UNN96" s="5"/>
      <c r="UNO96" s="5"/>
      <c r="UNP96" s="5"/>
      <c r="UNQ96" s="5"/>
      <c r="UNR96" s="5"/>
      <c r="UNS96" s="5"/>
      <c r="UNT96" s="5"/>
      <c r="UNU96" s="5"/>
      <c r="UNV96" s="5"/>
      <c r="UNW96" s="5"/>
      <c r="UNX96" s="5"/>
      <c r="UNY96" s="5"/>
      <c r="UNZ96" s="5"/>
      <c r="UOA96" s="5"/>
      <c r="UOB96" s="5"/>
      <c r="UOC96" s="5"/>
      <c r="UOD96" s="5"/>
      <c r="UOE96" s="5"/>
      <c r="UOF96" s="5"/>
      <c r="UOG96" s="5"/>
      <c r="UOH96" s="5"/>
      <c r="UOI96" s="5"/>
      <c r="UOJ96" s="5"/>
      <c r="UOK96" s="5"/>
      <c r="UOL96" s="5"/>
      <c r="UOM96" s="5"/>
      <c r="UON96" s="5"/>
      <c r="UOO96" s="5"/>
      <c r="UOP96" s="5"/>
      <c r="UOQ96" s="5"/>
      <c r="UOR96" s="5"/>
      <c r="UOS96" s="5"/>
      <c r="UOT96" s="5"/>
      <c r="UOU96" s="5"/>
      <c r="UOV96" s="5"/>
      <c r="UOW96" s="5"/>
      <c r="UOX96" s="5"/>
      <c r="UOY96" s="5"/>
      <c r="UOZ96" s="5"/>
      <c r="UPA96" s="5"/>
      <c r="UPB96" s="5"/>
      <c r="UPC96" s="5"/>
      <c r="UPD96" s="5"/>
      <c r="UPE96" s="5"/>
      <c r="UPF96" s="5"/>
      <c r="UPG96" s="5"/>
      <c r="UPH96" s="5"/>
      <c r="UPI96" s="5"/>
      <c r="UPJ96" s="5"/>
      <c r="UPK96" s="5"/>
      <c r="UPL96" s="5"/>
      <c r="UPM96" s="5"/>
      <c r="UPN96" s="5"/>
      <c r="UPO96" s="5"/>
      <c r="UPP96" s="5"/>
      <c r="UPQ96" s="5"/>
      <c r="UPR96" s="5"/>
      <c r="UPS96" s="5"/>
      <c r="UPT96" s="5"/>
      <c r="UPU96" s="5"/>
      <c r="UPV96" s="5"/>
      <c r="UPW96" s="5"/>
      <c r="UPX96" s="5"/>
      <c r="UPY96" s="5"/>
      <c r="UPZ96" s="5"/>
      <c r="UQA96" s="5"/>
      <c r="UQB96" s="5"/>
      <c r="UQC96" s="5"/>
      <c r="UQD96" s="5"/>
      <c r="UQE96" s="5"/>
      <c r="UQF96" s="5"/>
      <c r="UQG96" s="5"/>
      <c r="UQH96" s="5"/>
      <c r="UQI96" s="5"/>
      <c r="UQJ96" s="5"/>
      <c r="UQK96" s="5"/>
      <c r="UQL96" s="5"/>
      <c r="UQM96" s="5"/>
      <c r="UQN96" s="5"/>
      <c r="UQO96" s="5"/>
      <c r="UQP96" s="5"/>
      <c r="UQQ96" s="5"/>
      <c r="UQR96" s="5"/>
      <c r="UQS96" s="5"/>
      <c r="UQT96" s="5"/>
      <c r="UQU96" s="5"/>
      <c r="UQV96" s="5"/>
      <c r="UQW96" s="5"/>
      <c r="UQX96" s="5"/>
      <c r="UQY96" s="5"/>
      <c r="UQZ96" s="5"/>
      <c r="URA96" s="5"/>
      <c r="URB96" s="5"/>
      <c r="URC96" s="5"/>
      <c r="URD96" s="5"/>
      <c r="URE96" s="5"/>
      <c r="URF96" s="5"/>
      <c r="URG96" s="5"/>
      <c r="URH96" s="5"/>
      <c r="URI96" s="5"/>
      <c r="URJ96" s="5"/>
      <c r="URK96" s="5"/>
      <c r="URL96" s="5"/>
      <c r="URM96" s="5"/>
      <c r="URN96" s="5"/>
      <c r="URO96" s="5"/>
      <c r="URP96" s="5"/>
      <c r="URQ96" s="5"/>
      <c r="URR96" s="5"/>
      <c r="URS96" s="5"/>
      <c r="URT96" s="5"/>
      <c r="URU96" s="5"/>
      <c r="URV96" s="5"/>
      <c r="URW96" s="5"/>
      <c r="URX96" s="5"/>
      <c r="URY96" s="5"/>
      <c r="URZ96" s="5"/>
      <c r="USA96" s="5"/>
      <c r="USB96" s="5"/>
      <c r="USC96" s="5"/>
      <c r="USD96" s="5"/>
      <c r="USE96" s="5"/>
      <c r="USF96" s="5"/>
      <c r="USG96" s="5"/>
      <c r="USH96" s="5"/>
      <c r="USI96" s="5"/>
      <c r="USJ96" s="5"/>
      <c r="USK96" s="5"/>
      <c r="USL96" s="5"/>
      <c r="USM96" s="5"/>
      <c r="USN96" s="5"/>
      <c r="USO96" s="5"/>
      <c r="USP96" s="5"/>
      <c r="USQ96" s="5"/>
      <c r="USR96" s="5"/>
      <c r="USS96" s="5"/>
      <c r="UST96" s="5"/>
      <c r="USU96" s="5"/>
      <c r="USV96" s="5"/>
      <c r="USW96" s="5"/>
      <c r="USX96" s="5"/>
      <c r="USY96" s="5"/>
      <c r="USZ96" s="5"/>
      <c r="UTA96" s="5"/>
      <c r="UTB96" s="5"/>
      <c r="UTC96" s="5"/>
      <c r="UTD96" s="5"/>
      <c r="UTE96" s="5"/>
      <c r="UTF96" s="5"/>
      <c r="UTG96" s="5"/>
      <c r="UTH96" s="5"/>
      <c r="UTI96" s="5"/>
      <c r="UTJ96" s="5"/>
      <c r="UTK96" s="5"/>
      <c r="UTL96" s="5"/>
      <c r="UTM96" s="5"/>
      <c r="UTN96" s="5"/>
      <c r="UTO96" s="5"/>
      <c r="UTP96" s="5"/>
      <c r="UTQ96" s="5"/>
      <c r="UTR96" s="5"/>
      <c r="UTS96" s="5"/>
      <c r="UTT96" s="5"/>
      <c r="UTU96" s="5"/>
      <c r="UTV96" s="5"/>
      <c r="UTW96" s="5"/>
      <c r="UTX96" s="5"/>
      <c r="UTY96" s="5"/>
      <c r="UTZ96" s="5"/>
      <c r="UUA96" s="5"/>
      <c r="UUB96" s="5"/>
      <c r="UUC96" s="5"/>
      <c r="UUD96" s="5"/>
      <c r="UUE96" s="5"/>
      <c r="UUF96" s="5"/>
      <c r="UUG96" s="5"/>
      <c r="UUH96" s="5"/>
      <c r="UUI96" s="5"/>
      <c r="UUJ96" s="5"/>
      <c r="UUK96" s="5"/>
      <c r="UUL96" s="5"/>
      <c r="UUM96" s="5"/>
      <c r="UUN96" s="5"/>
      <c r="UUO96" s="5"/>
      <c r="UUP96" s="5"/>
      <c r="UUQ96" s="5"/>
      <c r="UUR96" s="5"/>
      <c r="UUS96" s="5"/>
      <c r="UUT96" s="5"/>
      <c r="UUU96" s="5"/>
      <c r="UUV96" s="5"/>
      <c r="UUW96" s="5"/>
      <c r="UUX96" s="5"/>
      <c r="UUY96" s="5"/>
      <c r="UUZ96" s="5"/>
      <c r="UVA96" s="5"/>
      <c r="UVB96" s="5"/>
      <c r="UVC96" s="5"/>
      <c r="UVD96" s="5"/>
      <c r="UVE96" s="5"/>
      <c r="UVF96" s="5"/>
      <c r="UVG96" s="5"/>
      <c r="UVH96" s="5"/>
      <c r="UVI96" s="5"/>
      <c r="UVJ96" s="5"/>
      <c r="UVK96" s="5"/>
      <c r="UVL96" s="5"/>
      <c r="UVM96" s="5"/>
      <c r="UVN96" s="5"/>
      <c r="UVO96" s="5"/>
      <c r="UVP96" s="5"/>
      <c r="UVQ96" s="5"/>
      <c r="UVR96" s="5"/>
      <c r="UVS96" s="5"/>
      <c r="UVT96" s="5"/>
      <c r="UVU96" s="5"/>
      <c r="UVV96" s="5"/>
      <c r="UVW96" s="5"/>
      <c r="UVX96" s="5"/>
      <c r="UVY96" s="5"/>
      <c r="UVZ96" s="5"/>
      <c r="UWA96" s="5"/>
      <c r="UWB96" s="5"/>
      <c r="UWC96" s="5"/>
      <c r="UWD96" s="5"/>
      <c r="UWE96" s="5"/>
      <c r="UWF96" s="5"/>
      <c r="UWG96" s="5"/>
      <c r="UWH96" s="5"/>
      <c r="UWI96" s="5"/>
      <c r="UWJ96" s="5"/>
      <c r="UWK96" s="5"/>
      <c r="UWL96" s="5"/>
      <c r="UWM96" s="5"/>
      <c r="UWN96" s="5"/>
      <c r="UWO96" s="5"/>
      <c r="UWP96" s="5"/>
      <c r="UWQ96" s="5"/>
      <c r="UWR96" s="5"/>
      <c r="UWS96" s="5"/>
      <c r="UWT96" s="5"/>
      <c r="UWU96" s="5"/>
      <c r="UWV96" s="5"/>
      <c r="UWW96" s="5"/>
      <c r="UWX96" s="5"/>
      <c r="UWY96" s="5"/>
      <c r="UWZ96" s="5"/>
      <c r="UXA96" s="5"/>
      <c r="UXB96" s="5"/>
      <c r="UXC96" s="5"/>
      <c r="UXD96" s="5"/>
      <c r="UXE96" s="5"/>
      <c r="UXF96" s="5"/>
      <c r="UXG96" s="5"/>
      <c r="UXH96" s="5"/>
      <c r="UXI96" s="5"/>
      <c r="UXJ96" s="5"/>
      <c r="UXK96" s="5"/>
      <c r="UXL96" s="5"/>
      <c r="UXM96" s="5"/>
      <c r="UXN96" s="5"/>
      <c r="UXO96" s="5"/>
      <c r="UXP96" s="5"/>
      <c r="UXQ96" s="5"/>
      <c r="UXR96" s="5"/>
      <c r="UXS96" s="5"/>
      <c r="UXT96" s="5"/>
      <c r="UXU96" s="5"/>
      <c r="UXV96" s="5"/>
      <c r="UXW96" s="5"/>
      <c r="UXX96" s="5"/>
      <c r="UXY96" s="5"/>
      <c r="UXZ96" s="5"/>
      <c r="UYA96" s="5"/>
      <c r="UYB96" s="5"/>
      <c r="UYC96" s="5"/>
      <c r="UYD96" s="5"/>
      <c r="UYE96" s="5"/>
      <c r="UYF96" s="5"/>
      <c r="UYG96" s="5"/>
      <c r="UYH96" s="5"/>
      <c r="UYI96" s="5"/>
      <c r="UYJ96" s="5"/>
      <c r="UYK96" s="5"/>
      <c r="UYL96" s="5"/>
      <c r="UYM96" s="5"/>
      <c r="UYN96" s="5"/>
      <c r="UYO96" s="5"/>
      <c r="UYP96" s="5"/>
      <c r="UYQ96" s="5"/>
      <c r="UYR96" s="5"/>
      <c r="UYS96" s="5"/>
      <c r="UYT96" s="5"/>
      <c r="UYU96" s="5"/>
      <c r="UYV96" s="5"/>
      <c r="UYW96" s="5"/>
      <c r="UYX96" s="5"/>
      <c r="UYY96" s="5"/>
      <c r="UYZ96" s="5"/>
      <c r="UZA96" s="5"/>
      <c r="UZB96" s="5"/>
      <c r="UZC96" s="5"/>
      <c r="UZD96" s="5"/>
      <c r="UZE96" s="5"/>
      <c r="UZF96" s="5"/>
      <c r="UZG96" s="5"/>
      <c r="UZH96" s="5"/>
      <c r="UZI96" s="5"/>
      <c r="UZJ96" s="5"/>
      <c r="UZK96" s="5"/>
      <c r="UZL96" s="5"/>
      <c r="UZM96" s="5"/>
      <c r="UZN96" s="5"/>
      <c r="UZO96" s="5"/>
      <c r="UZP96" s="5"/>
      <c r="UZQ96" s="5"/>
      <c r="UZR96" s="5"/>
      <c r="UZS96" s="5"/>
      <c r="UZT96" s="5"/>
      <c r="UZU96" s="5"/>
      <c r="UZV96" s="5"/>
      <c r="UZW96" s="5"/>
      <c r="UZX96" s="5"/>
      <c r="UZY96" s="5"/>
      <c r="UZZ96" s="5"/>
      <c r="VAA96" s="5"/>
      <c r="VAB96" s="5"/>
      <c r="VAC96" s="5"/>
      <c r="VAD96" s="5"/>
      <c r="VAE96" s="5"/>
      <c r="VAF96" s="5"/>
      <c r="VAG96" s="5"/>
      <c r="VAH96" s="5"/>
      <c r="VAI96" s="5"/>
      <c r="VAJ96" s="5"/>
      <c r="VAK96" s="5"/>
      <c r="VAL96" s="5"/>
      <c r="VAM96" s="5"/>
      <c r="VAN96" s="5"/>
      <c r="VAO96" s="5"/>
      <c r="VAP96" s="5"/>
      <c r="VAQ96" s="5"/>
      <c r="VAR96" s="5"/>
      <c r="VAS96" s="5"/>
      <c r="VAT96" s="5"/>
      <c r="VAU96" s="5"/>
      <c r="VAV96" s="5"/>
      <c r="VAW96" s="5"/>
      <c r="VAX96" s="5"/>
      <c r="VAY96" s="5"/>
      <c r="VAZ96" s="5"/>
      <c r="VBA96" s="5"/>
      <c r="VBB96" s="5"/>
      <c r="VBC96" s="5"/>
      <c r="VBD96" s="5"/>
      <c r="VBE96" s="5"/>
      <c r="VBF96" s="5"/>
      <c r="VBG96" s="5"/>
      <c r="VBH96" s="5"/>
      <c r="VBI96" s="5"/>
      <c r="VBJ96" s="5"/>
      <c r="VBK96" s="5"/>
      <c r="VBL96" s="5"/>
      <c r="VBM96" s="5"/>
      <c r="VBN96" s="5"/>
      <c r="VBO96" s="5"/>
      <c r="VBP96" s="5"/>
      <c r="VBQ96" s="5"/>
      <c r="VBR96" s="5"/>
      <c r="VBS96" s="5"/>
      <c r="VBT96" s="5"/>
      <c r="VBU96" s="5"/>
      <c r="VBV96" s="5"/>
      <c r="VBW96" s="5"/>
      <c r="VBX96" s="5"/>
      <c r="VBY96" s="5"/>
      <c r="VBZ96" s="5"/>
      <c r="VCA96" s="5"/>
      <c r="VCB96" s="5"/>
      <c r="VCC96" s="5"/>
      <c r="VCD96" s="5"/>
      <c r="VCE96" s="5"/>
      <c r="VCF96" s="5"/>
      <c r="VCG96" s="5"/>
      <c r="VCH96" s="5"/>
      <c r="VCI96" s="5"/>
      <c r="VCJ96" s="5"/>
      <c r="VCK96" s="5"/>
      <c r="VCL96" s="5"/>
      <c r="VCM96" s="5"/>
      <c r="VCN96" s="5"/>
      <c r="VCO96" s="5"/>
      <c r="VCP96" s="5"/>
      <c r="VCQ96" s="5"/>
      <c r="VCR96" s="5"/>
      <c r="VCS96" s="5"/>
      <c r="VCT96" s="5"/>
      <c r="VCU96" s="5"/>
      <c r="VCV96" s="5"/>
      <c r="VCW96" s="5"/>
      <c r="VCX96" s="5"/>
      <c r="VCY96" s="5"/>
      <c r="VCZ96" s="5"/>
      <c r="VDA96" s="5"/>
      <c r="VDB96" s="5"/>
      <c r="VDC96" s="5"/>
      <c r="VDD96" s="5"/>
      <c r="VDE96" s="5"/>
      <c r="VDF96" s="5"/>
      <c r="VDG96" s="5"/>
      <c r="VDH96" s="5"/>
      <c r="VDI96" s="5"/>
      <c r="VDJ96" s="5"/>
      <c r="VDK96" s="5"/>
      <c r="VDL96" s="5"/>
      <c r="VDM96" s="5"/>
      <c r="VDN96" s="5"/>
      <c r="VDO96" s="5"/>
      <c r="VDP96" s="5"/>
      <c r="VDQ96" s="5"/>
      <c r="VDR96" s="5"/>
      <c r="VDS96" s="5"/>
      <c r="VDT96" s="5"/>
      <c r="VDU96" s="5"/>
      <c r="VDV96" s="5"/>
      <c r="VDW96" s="5"/>
      <c r="VDX96" s="5"/>
      <c r="VDY96" s="5"/>
      <c r="VDZ96" s="5"/>
      <c r="VEA96" s="5"/>
      <c r="VEB96" s="5"/>
      <c r="VEC96" s="5"/>
      <c r="VED96" s="5"/>
      <c r="VEE96" s="5"/>
      <c r="VEF96" s="5"/>
      <c r="VEG96" s="5"/>
      <c r="VEH96" s="5"/>
      <c r="VEI96" s="5"/>
      <c r="VEJ96" s="5"/>
      <c r="VEK96" s="5"/>
      <c r="VEL96" s="5"/>
      <c r="VEM96" s="5"/>
      <c r="VEN96" s="5"/>
      <c r="VEO96" s="5"/>
      <c r="VEP96" s="5"/>
      <c r="VEQ96" s="5"/>
      <c r="VER96" s="5"/>
      <c r="VES96" s="5"/>
      <c r="VET96" s="5"/>
      <c r="VEU96" s="5"/>
      <c r="VEV96" s="5"/>
      <c r="VEW96" s="5"/>
      <c r="VEX96" s="5"/>
      <c r="VEY96" s="5"/>
      <c r="VEZ96" s="5"/>
      <c r="VFA96" s="5"/>
      <c r="VFB96" s="5"/>
      <c r="VFC96" s="5"/>
      <c r="VFD96" s="5"/>
      <c r="VFE96" s="5"/>
      <c r="VFF96" s="5"/>
      <c r="VFG96" s="5"/>
      <c r="VFH96" s="5"/>
      <c r="VFI96" s="5"/>
      <c r="VFJ96" s="5"/>
      <c r="VFK96" s="5"/>
      <c r="VFL96" s="5"/>
      <c r="VFM96" s="5"/>
      <c r="VFN96" s="5"/>
      <c r="VFO96" s="5"/>
      <c r="VFP96" s="5"/>
      <c r="VFQ96" s="5"/>
      <c r="VFR96" s="5"/>
      <c r="VFS96" s="5"/>
      <c r="VFT96" s="5"/>
      <c r="VFU96" s="5"/>
      <c r="VFV96" s="5"/>
      <c r="VFW96" s="5"/>
      <c r="VFX96" s="5"/>
      <c r="VFY96" s="5"/>
      <c r="VFZ96" s="5"/>
      <c r="VGA96" s="5"/>
      <c r="VGB96" s="5"/>
      <c r="VGC96" s="5"/>
      <c r="VGD96" s="5"/>
      <c r="VGE96" s="5"/>
      <c r="VGF96" s="5"/>
      <c r="VGG96" s="5"/>
      <c r="VGH96" s="5"/>
      <c r="VGI96" s="5"/>
      <c r="VGJ96" s="5"/>
      <c r="VGK96" s="5"/>
      <c r="VGL96" s="5"/>
      <c r="VGM96" s="5"/>
      <c r="VGN96" s="5"/>
      <c r="VGO96" s="5"/>
      <c r="VGP96" s="5"/>
      <c r="VGQ96" s="5"/>
      <c r="VGR96" s="5"/>
      <c r="VGS96" s="5"/>
      <c r="VGT96" s="5"/>
      <c r="VGU96" s="5"/>
      <c r="VGV96" s="5"/>
      <c r="VGW96" s="5"/>
      <c r="VGX96" s="5"/>
      <c r="VGY96" s="5"/>
      <c r="VGZ96" s="5"/>
      <c r="VHA96" s="5"/>
      <c r="VHB96" s="5"/>
      <c r="VHC96" s="5"/>
      <c r="VHD96" s="5"/>
      <c r="VHE96" s="5"/>
      <c r="VHF96" s="5"/>
      <c r="VHG96" s="5"/>
      <c r="VHH96" s="5"/>
      <c r="VHI96" s="5"/>
      <c r="VHJ96" s="5"/>
      <c r="VHK96" s="5"/>
      <c r="VHL96" s="5"/>
      <c r="VHM96" s="5"/>
      <c r="VHN96" s="5"/>
      <c r="VHO96" s="5"/>
      <c r="VHP96" s="5"/>
      <c r="VHQ96" s="5"/>
      <c r="VHR96" s="5"/>
      <c r="VHS96" s="5"/>
      <c r="VHT96" s="5"/>
      <c r="VHU96" s="5"/>
      <c r="VHV96" s="5"/>
      <c r="VHW96" s="5"/>
      <c r="VHX96" s="5"/>
      <c r="VHY96" s="5"/>
      <c r="VHZ96" s="5"/>
      <c r="VIA96" s="5"/>
      <c r="VIB96" s="5"/>
      <c r="VIC96" s="5"/>
      <c r="VID96" s="5"/>
      <c r="VIE96" s="5"/>
      <c r="VIF96" s="5"/>
      <c r="VIG96" s="5"/>
      <c r="VIH96" s="5"/>
      <c r="VII96" s="5"/>
      <c r="VIJ96" s="5"/>
      <c r="VIK96" s="5"/>
      <c r="VIL96" s="5"/>
      <c r="VIM96" s="5"/>
      <c r="VIN96" s="5"/>
      <c r="VIO96" s="5"/>
      <c r="VIP96" s="5"/>
      <c r="VIQ96" s="5"/>
      <c r="VIR96" s="5"/>
      <c r="VIS96" s="5"/>
      <c r="VIT96" s="5"/>
      <c r="VIU96" s="5"/>
      <c r="VIV96" s="5"/>
      <c r="VIW96" s="5"/>
      <c r="VIX96" s="5"/>
      <c r="VIY96" s="5"/>
      <c r="VIZ96" s="5"/>
      <c r="VJA96" s="5"/>
      <c r="VJB96" s="5"/>
      <c r="VJC96" s="5"/>
      <c r="VJD96" s="5"/>
      <c r="VJE96" s="5"/>
      <c r="VJF96" s="5"/>
      <c r="VJG96" s="5"/>
      <c r="VJH96" s="5"/>
      <c r="VJI96" s="5"/>
      <c r="VJJ96" s="5"/>
      <c r="VJK96" s="5"/>
      <c r="VJL96" s="5"/>
      <c r="VJM96" s="5"/>
      <c r="VJN96" s="5"/>
      <c r="VJO96" s="5"/>
      <c r="VJP96" s="5"/>
      <c r="VJQ96" s="5"/>
      <c r="VJR96" s="5"/>
      <c r="VJS96" s="5"/>
      <c r="VJT96" s="5"/>
      <c r="VJU96" s="5"/>
      <c r="VJV96" s="5"/>
      <c r="VJW96" s="5"/>
      <c r="VJX96" s="5"/>
      <c r="VJY96" s="5"/>
      <c r="VJZ96" s="5"/>
      <c r="VKA96" s="5"/>
      <c r="VKB96" s="5"/>
      <c r="VKC96" s="5"/>
      <c r="VKD96" s="5"/>
      <c r="VKE96" s="5"/>
      <c r="VKF96" s="5"/>
      <c r="VKG96" s="5"/>
      <c r="VKH96" s="5"/>
      <c r="VKI96" s="5"/>
      <c r="VKJ96" s="5"/>
      <c r="VKK96" s="5"/>
      <c r="VKL96" s="5"/>
      <c r="VKM96" s="5"/>
      <c r="VKN96" s="5"/>
      <c r="VKO96" s="5"/>
      <c r="VKP96" s="5"/>
      <c r="VKQ96" s="5"/>
      <c r="VKR96" s="5"/>
      <c r="VKS96" s="5"/>
      <c r="VKT96" s="5"/>
      <c r="VKU96" s="5"/>
      <c r="VKV96" s="5"/>
      <c r="VKW96" s="5"/>
      <c r="VKX96" s="5"/>
      <c r="VKY96" s="5"/>
      <c r="VKZ96" s="5"/>
      <c r="VLA96" s="5"/>
      <c r="VLB96" s="5"/>
      <c r="VLC96" s="5"/>
      <c r="VLD96" s="5"/>
      <c r="VLE96" s="5"/>
      <c r="VLF96" s="5"/>
      <c r="VLG96" s="5"/>
      <c r="VLH96" s="5"/>
      <c r="VLI96" s="5"/>
      <c r="VLJ96" s="5"/>
      <c r="VLK96" s="5"/>
      <c r="VLL96" s="5"/>
      <c r="VLM96" s="5"/>
      <c r="VLN96" s="5"/>
      <c r="VLO96" s="5"/>
      <c r="VLP96" s="5"/>
      <c r="VLQ96" s="5"/>
      <c r="VLR96" s="5"/>
      <c r="VLS96" s="5"/>
      <c r="VLT96" s="5"/>
      <c r="VLU96" s="5"/>
      <c r="VLV96" s="5"/>
      <c r="VLW96" s="5"/>
      <c r="VLX96" s="5"/>
      <c r="VLY96" s="5"/>
      <c r="VLZ96" s="5"/>
      <c r="VMA96" s="5"/>
      <c r="VMB96" s="5"/>
      <c r="VMC96" s="5"/>
      <c r="VMD96" s="5"/>
      <c r="VME96" s="5"/>
      <c r="VMF96" s="5"/>
      <c r="VMG96" s="5"/>
      <c r="VMH96" s="5"/>
      <c r="VMI96" s="5"/>
      <c r="VMJ96" s="5"/>
      <c r="VMK96" s="5"/>
      <c r="VML96" s="5"/>
      <c r="VMM96" s="5"/>
      <c r="VMN96" s="5"/>
      <c r="VMO96" s="5"/>
      <c r="VMP96" s="5"/>
      <c r="VMQ96" s="5"/>
      <c r="VMR96" s="5"/>
      <c r="VMS96" s="5"/>
      <c r="VMT96" s="5"/>
      <c r="VMU96" s="5"/>
      <c r="VMV96" s="5"/>
      <c r="VMW96" s="5"/>
      <c r="VMX96" s="5"/>
      <c r="VMY96" s="5"/>
      <c r="VMZ96" s="5"/>
      <c r="VNA96" s="5"/>
      <c r="VNB96" s="5"/>
      <c r="VNC96" s="5"/>
      <c r="VND96" s="5"/>
      <c r="VNE96" s="5"/>
      <c r="VNF96" s="5"/>
      <c r="VNG96" s="5"/>
      <c r="VNH96" s="5"/>
      <c r="VNI96" s="5"/>
      <c r="VNJ96" s="5"/>
      <c r="VNK96" s="5"/>
      <c r="VNL96" s="5"/>
      <c r="VNM96" s="5"/>
      <c r="VNN96" s="5"/>
      <c r="VNO96" s="5"/>
      <c r="VNP96" s="5"/>
      <c r="VNQ96" s="5"/>
      <c r="VNR96" s="5"/>
      <c r="VNS96" s="5"/>
      <c r="VNT96" s="5"/>
      <c r="VNU96" s="5"/>
      <c r="VNV96" s="5"/>
      <c r="VNW96" s="5"/>
      <c r="VNX96" s="5"/>
      <c r="VNY96" s="5"/>
      <c r="VNZ96" s="5"/>
      <c r="VOA96" s="5"/>
      <c r="VOB96" s="5"/>
      <c r="VOC96" s="5"/>
      <c r="VOD96" s="5"/>
      <c r="VOE96" s="5"/>
      <c r="VOF96" s="5"/>
      <c r="VOG96" s="5"/>
      <c r="VOH96" s="5"/>
      <c r="VOI96" s="5"/>
      <c r="VOJ96" s="5"/>
      <c r="VOK96" s="5"/>
      <c r="VOL96" s="5"/>
      <c r="VOM96" s="5"/>
      <c r="VON96" s="5"/>
      <c r="VOO96" s="5"/>
      <c r="VOP96" s="5"/>
      <c r="VOQ96" s="5"/>
      <c r="VOR96" s="5"/>
      <c r="VOS96" s="5"/>
      <c r="VOT96" s="5"/>
      <c r="VOU96" s="5"/>
      <c r="VOV96" s="5"/>
      <c r="VOW96" s="5"/>
      <c r="VOX96" s="5"/>
      <c r="VOY96" s="5"/>
      <c r="VOZ96" s="5"/>
      <c r="VPA96" s="5"/>
      <c r="VPB96" s="5"/>
      <c r="VPC96" s="5"/>
      <c r="VPD96" s="5"/>
      <c r="VPE96" s="5"/>
      <c r="VPF96" s="5"/>
      <c r="VPG96" s="5"/>
      <c r="VPH96" s="5"/>
      <c r="VPI96" s="5"/>
      <c r="VPJ96" s="5"/>
      <c r="VPK96" s="5"/>
      <c r="VPL96" s="5"/>
      <c r="VPM96" s="5"/>
      <c r="VPN96" s="5"/>
      <c r="VPO96" s="5"/>
      <c r="VPP96" s="5"/>
      <c r="VPQ96" s="5"/>
      <c r="VPR96" s="5"/>
      <c r="VPS96" s="5"/>
      <c r="VPT96" s="5"/>
      <c r="VPU96" s="5"/>
      <c r="VPV96" s="5"/>
      <c r="VPW96" s="5"/>
      <c r="VPX96" s="5"/>
      <c r="VPY96" s="5"/>
      <c r="VPZ96" s="5"/>
      <c r="VQA96" s="5"/>
      <c r="VQB96" s="5"/>
      <c r="VQC96" s="5"/>
      <c r="VQD96" s="5"/>
      <c r="VQE96" s="5"/>
      <c r="VQF96" s="5"/>
      <c r="VQG96" s="5"/>
      <c r="VQH96" s="5"/>
      <c r="VQI96" s="5"/>
      <c r="VQJ96" s="5"/>
      <c r="VQK96" s="5"/>
      <c r="VQL96" s="5"/>
      <c r="VQM96" s="5"/>
      <c r="VQN96" s="5"/>
      <c r="VQO96" s="5"/>
      <c r="VQP96" s="5"/>
      <c r="VQQ96" s="5"/>
      <c r="VQR96" s="5"/>
      <c r="VQS96" s="5"/>
      <c r="VQT96" s="5"/>
      <c r="VQU96" s="5"/>
      <c r="VQV96" s="5"/>
      <c r="VQW96" s="5"/>
      <c r="VQX96" s="5"/>
      <c r="VQY96" s="5"/>
      <c r="VQZ96" s="5"/>
      <c r="VRA96" s="5"/>
      <c r="VRB96" s="5"/>
      <c r="VRC96" s="5"/>
      <c r="VRD96" s="5"/>
      <c r="VRE96" s="5"/>
      <c r="VRF96" s="5"/>
      <c r="VRG96" s="5"/>
      <c r="VRH96" s="5"/>
      <c r="VRI96" s="5"/>
      <c r="VRJ96" s="5"/>
      <c r="VRK96" s="5"/>
      <c r="VRL96" s="5"/>
      <c r="VRM96" s="5"/>
      <c r="VRN96" s="5"/>
      <c r="VRO96" s="5"/>
      <c r="VRP96" s="5"/>
      <c r="VRQ96" s="5"/>
      <c r="VRR96" s="5"/>
      <c r="VRS96" s="5"/>
      <c r="VRT96" s="5"/>
      <c r="VRU96" s="5"/>
      <c r="VRV96" s="5"/>
      <c r="VRW96" s="5"/>
      <c r="VRX96" s="5"/>
      <c r="VRY96" s="5"/>
      <c r="VRZ96" s="5"/>
      <c r="VSA96" s="5"/>
      <c r="VSB96" s="5"/>
      <c r="VSC96" s="5"/>
      <c r="VSD96" s="5"/>
      <c r="VSE96" s="5"/>
      <c r="VSF96" s="5"/>
      <c r="VSG96" s="5"/>
      <c r="VSH96" s="5"/>
      <c r="VSI96" s="5"/>
      <c r="VSJ96" s="5"/>
      <c r="VSK96" s="5"/>
      <c r="VSL96" s="5"/>
      <c r="VSM96" s="5"/>
      <c r="VSN96" s="5"/>
      <c r="VSO96" s="5"/>
      <c r="VSP96" s="5"/>
      <c r="VSQ96" s="5"/>
      <c r="VSR96" s="5"/>
      <c r="VSS96" s="5"/>
      <c r="VST96" s="5"/>
      <c r="VSU96" s="5"/>
      <c r="VSV96" s="5"/>
      <c r="VSW96" s="5"/>
      <c r="VSX96" s="5"/>
      <c r="VSY96" s="5"/>
      <c r="VSZ96" s="5"/>
      <c r="VTA96" s="5"/>
      <c r="VTB96" s="5"/>
      <c r="VTC96" s="5"/>
      <c r="VTD96" s="5"/>
      <c r="VTE96" s="5"/>
      <c r="VTF96" s="5"/>
      <c r="VTG96" s="5"/>
      <c r="VTH96" s="5"/>
      <c r="VTI96" s="5"/>
      <c r="VTJ96" s="5"/>
      <c r="VTK96" s="5"/>
      <c r="VTL96" s="5"/>
      <c r="VTM96" s="5"/>
      <c r="VTN96" s="5"/>
      <c r="VTO96" s="5"/>
      <c r="VTP96" s="5"/>
      <c r="VTQ96" s="5"/>
      <c r="VTR96" s="5"/>
      <c r="VTS96" s="5"/>
      <c r="VTT96" s="5"/>
      <c r="VTU96" s="5"/>
      <c r="VTV96" s="5"/>
      <c r="VTW96" s="5"/>
      <c r="VTX96" s="5"/>
      <c r="VTY96" s="5"/>
      <c r="VTZ96" s="5"/>
      <c r="VUA96" s="5"/>
      <c r="VUB96" s="5"/>
      <c r="VUC96" s="5"/>
      <c r="VUD96" s="5"/>
      <c r="VUE96" s="5"/>
      <c r="VUF96" s="5"/>
      <c r="VUG96" s="5"/>
      <c r="VUH96" s="5"/>
      <c r="VUI96" s="5"/>
      <c r="VUJ96" s="5"/>
      <c r="VUK96" s="5"/>
      <c r="VUL96" s="5"/>
      <c r="VUM96" s="5"/>
      <c r="VUN96" s="5"/>
      <c r="VUO96" s="5"/>
      <c r="VUP96" s="5"/>
      <c r="VUQ96" s="5"/>
      <c r="VUR96" s="5"/>
      <c r="VUS96" s="5"/>
      <c r="VUT96" s="5"/>
      <c r="VUU96" s="5"/>
      <c r="VUV96" s="5"/>
      <c r="VUW96" s="5"/>
      <c r="VUX96" s="5"/>
      <c r="VUY96" s="5"/>
      <c r="VUZ96" s="5"/>
      <c r="VVA96" s="5"/>
      <c r="VVB96" s="5"/>
      <c r="VVC96" s="5"/>
      <c r="VVD96" s="5"/>
      <c r="VVE96" s="5"/>
      <c r="VVF96" s="5"/>
      <c r="VVG96" s="5"/>
      <c r="VVH96" s="5"/>
      <c r="VVI96" s="5"/>
      <c r="VVJ96" s="5"/>
      <c r="VVK96" s="5"/>
      <c r="VVL96" s="5"/>
      <c r="VVM96" s="5"/>
      <c r="VVN96" s="5"/>
      <c r="VVO96" s="5"/>
      <c r="VVP96" s="5"/>
      <c r="VVQ96" s="5"/>
      <c r="VVR96" s="5"/>
      <c r="VVS96" s="5"/>
      <c r="VVT96" s="5"/>
      <c r="VVU96" s="5"/>
      <c r="VVV96" s="5"/>
      <c r="VVW96" s="5"/>
      <c r="VVX96" s="5"/>
      <c r="VVY96" s="5"/>
      <c r="VVZ96" s="5"/>
      <c r="VWA96" s="5"/>
      <c r="VWB96" s="5"/>
      <c r="VWC96" s="5"/>
      <c r="VWD96" s="5"/>
      <c r="VWE96" s="5"/>
      <c r="VWF96" s="5"/>
      <c r="VWG96" s="5"/>
      <c r="VWH96" s="5"/>
      <c r="VWI96" s="5"/>
      <c r="VWJ96" s="5"/>
      <c r="VWK96" s="5"/>
      <c r="VWL96" s="5"/>
      <c r="VWM96" s="5"/>
      <c r="VWN96" s="5"/>
      <c r="VWO96" s="5"/>
      <c r="VWP96" s="5"/>
      <c r="VWQ96" s="5"/>
      <c r="VWR96" s="5"/>
      <c r="VWS96" s="5"/>
      <c r="VWT96" s="5"/>
      <c r="VWU96" s="5"/>
      <c r="VWV96" s="5"/>
      <c r="VWW96" s="5"/>
      <c r="VWX96" s="5"/>
      <c r="VWY96" s="5"/>
      <c r="VWZ96" s="5"/>
      <c r="VXA96" s="5"/>
      <c r="VXB96" s="5"/>
      <c r="VXC96" s="5"/>
      <c r="VXD96" s="5"/>
      <c r="VXE96" s="5"/>
      <c r="VXF96" s="5"/>
      <c r="VXG96" s="5"/>
      <c r="VXH96" s="5"/>
      <c r="VXI96" s="5"/>
      <c r="VXJ96" s="5"/>
      <c r="VXK96" s="5"/>
      <c r="VXL96" s="5"/>
      <c r="VXM96" s="5"/>
      <c r="VXN96" s="5"/>
      <c r="VXO96" s="5"/>
      <c r="VXP96" s="5"/>
      <c r="VXQ96" s="5"/>
      <c r="VXR96" s="5"/>
      <c r="VXS96" s="5"/>
      <c r="VXT96" s="5"/>
      <c r="VXU96" s="5"/>
      <c r="VXV96" s="5"/>
      <c r="VXW96" s="5"/>
      <c r="VXX96" s="5"/>
      <c r="VXY96" s="5"/>
      <c r="VXZ96" s="5"/>
      <c r="VYA96" s="5"/>
      <c r="VYB96" s="5"/>
      <c r="VYC96" s="5"/>
      <c r="VYD96" s="5"/>
      <c r="VYE96" s="5"/>
      <c r="VYF96" s="5"/>
      <c r="VYG96" s="5"/>
      <c r="VYH96" s="5"/>
      <c r="VYI96" s="5"/>
      <c r="VYJ96" s="5"/>
      <c r="VYK96" s="5"/>
      <c r="VYL96" s="5"/>
      <c r="VYM96" s="5"/>
      <c r="VYN96" s="5"/>
      <c r="VYO96" s="5"/>
      <c r="VYP96" s="5"/>
      <c r="VYQ96" s="5"/>
      <c r="VYR96" s="5"/>
      <c r="VYS96" s="5"/>
      <c r="VYT96" s="5"/>
      <c r="VYU96" s="5"/>
      <c r="VYV96" s="5"/>
      <c r="VYW96" s="5"/>
      <c r="VYX96" s="5"/>
      <c r="VYY96" s="5"/>
      <c r="VYZ96" s="5"/>
      <c r="VZA96" s="5"/>
      <c r="VZB96" s="5"/>
      <c r="VZC96" s="5"/>
      <c r="VZD96" s="5"/>
      <c r="VZE96" s="5"/>
      <c r="VZF96" s="5"/>
      <c r="VZG96" s="5"/>
      <c r="VZH96" s="5"/>
      <c r="VZI96" s="5"/>
      <c r="VZJ96" s="5"/>
      <c r="VZK96" s="5"/>
      <c r="VZL96" s="5"/>
      <c r="VZM96" s="5"/>
      <c r="VZN96" s="5"/>
      <c r="VZO96" s="5"/>
      <c r="VZP96" s="5"/>
      <c r="VZQ96" s="5"/>
      <c r="VZR96" s="5"/>
      <c r="VZS96" s="5"/>
      <c r="VZT96" s="5"/>
      <c r="VZU96" s="5"/>
      <c r="VZV96" s="5"/>
      <c r="VZW96" s="5"/>
      <c r="VZX96" s="5"/>
      <c r="VZY96" s="5"/>
      <c r="VZZ96" s="5"/>
      <c r="WAA96" s="5"/>
      <c r="WAB96" s="5"/>
      <c r="WAC96" s="5"/>
      <c r="WAD96" s="5"/>
      <c r="WAE96" s="5"/>
      <c r="WAF96" s="5"/>
      <c r="WAG96" s="5"/>
      <c r="WAH96" s="5"/>
      <c r="WAI96" s="5"/>
      <c r="WAJ96" s="5"/>
      <c r="WAK96" s="5"/>
      <c r="WAL96" s="5"/>
      <c r="WAM96" s="5"/>
      <c r="WAN96" s="5"/>
      <c r="WAO96" s="5"/>
      <c r="WAP96" s="5"/>
      <c r="WAQ96" s="5"/>
      <c r="WAR96" s="5"/>
      <c r="WAS96" s="5"/>
      <c r="WAT96" s="5"/>
      <c r="WAU96" s="5"/>
      <c r="WAV96" s="5"/>
      <c r="WAW96" s="5"/>
      <c r="WAX96" s="5"/>
      <c r="WAY96" s="5"/>
      <c r="WAZ96" s="5"/>
      <c r="WBA96" s="5"/>
      <c r="WBB96" s="5"/>
      <c r="WBC96" s="5"/>
      <c r="WBD96" s="5"/>
      <c r="WBE96" s="5"/>
      <c r="WBF96" s="5"/>
      <c r="WBG96" s="5"/>
      <c r="WBH96" s="5"/>
      <c r="WBI96" s="5"/>
      <c r="WBJ96" s="5"/>
      <c r="WBK96" s="5"/>
      <c r="WBL96" s="5"/>
      <c r="WBM96" s="5"/>
      <c r="WBN96" s="5"/>
      <c r="WBO96" s="5"/>
      <c r="WBP96" s="5"/>
      <c r="WBQ96" s="5"/>
      <c r="WBR96" s="5"/>
      <c r="WBS96" s="5"/>
      <c r="WBT96" s="5"/>
      <c r="WBU96" s="5"/>
      <c r="WBV96" s="5"/>
      <c r="WBW96" s="5"/>
      <c r="WBX96" s="5"/>
      <c r="WBY96" s="5"/>
      <c r="WBZ96" s="5"/>
      <c r="WCA96" s="5"/>
      <c r="WCB96" s="5"/>
      <c r="WCC96" s="5"/>
      <c r="WCD96" s="5"/>
      <c r="WCE96" s="5"/>
      <c r="WCF96" s="5"/>
      <c r="WCG96" s="5"/>
      <c r="WCH96" s="5"/>
      <c r="WCI96" s="5"/>
      <c r="WCJ96" s="5"/>
      <c r="WCK96" s="5"/>
      <c r="WCL96" s="5"/>
      <c r="WCM96" s="5"/>
      <c r="WCN96" s="5"/>
      <c r="WCO96" s="5"/>
      <c r="WCP96" s="5"/>
      <c r="WCQ96" s="5"/>
      <c r="WCR96" s="5"/>
      <c r="WCS96" s="5"/>
      <c r="WCT96" s="5"/>
      <c r="WCU96" s="5"/>
      <c r="WCV96" s="5"/>
      <c r="WCW96" s="5"/>
      <c r="WCX96" s="5"/>
      <c r="WCY96" s="5"/>
      <c r="WCZ96" s="5"/>
      <c r="WDA96" s="5"/>
      <c r="WDB96" s="5"/>
      <c r="WDC96" s="5"/>
      <c r="WDD96" s="5"/>
      <c r="WDE96" s="5"/>
      <c r="WDF96" s="5"/>
      <c r="WDG96" s="5"/>
      <c r="WDH96" s="5"/>
      <c r="WDI96" s="5"/>
      <c r="WDJ96" s="5"/>
      <c r="WDK96" s="5"/>
      <c r="WDL96" s="5"/>
      <c r="WDM96" s="5"/>
      <c r="WDN96" s="5"/>
      <c r="WDO96" s="5"/>
      <c r="WDP96" s="5"/>
      <c r="WDQ96" s="5"/>
      <c r="WDR96" s="5"/>
      <c r="WDS96" s="5"/>
      <c r="WDT96" s="5"/>
      <c r="WDU96" s="5"/>
      <c r="WDV96" s="5"/>
      <c r="WDW96" s="5"/>
      <c r="WDX96" s="5"/>
      <c r="WDY96" s="5"/>
      <c r="WDZ96" s="5"/>
      <c r="WEA96" s="5"/>
      <c r="WEB96" s="5"/>
      <c r="WEC96" s="5"/>
      <c r="WED96" s="5"/>
      <c r="WEE96" s="5"/>
      <c r="WEF96" s="5"/>
      <c r="WEG96" s="5"/>
      <c r="WEH96" s="5"/>
      <c r="WEI96" s="5"/>
      <c r="WEJ96" s="5"/>
      <c r="WEK96" s="5"/>
      <c r="WEL96" s="5"/>
      <c r="WEM96" s="5"/>
      <c r="WEN96" s="5"/>
      <c r="WEO96" s="5"/>
      <c r="WEP96" s="5"/>
      <c r="WEQ96" s="5"/>
      <c r="WER96" s="5"/>
      <c r="WES96" s="5"/>
      <c r="WET96" s="5"/>
      <c r="WEU96" s="5"/>
      <c r="WEV96" s="5"/>
      <c r="WEW96" s="5"/>
      <c r="WEX96" s="5"/>
      <c r="WEY96" s="5"/>
      <c r="WEZ96" s="5"/>
      <c r="WFA96" s="5"/>
      <c r="WFB96" s="5"/>
      <c r="WFC96" s="5"/>
      <c r="WFD96" s="5"/>
      <c r="WFE96" s="5"/>
      <c r="WFF96" s="5"/>
      <c r="WFG96" s="5"/>
      <c r="WFH96" s="5"/>
      <c r="WFI96" s="5"/>
      <c r="WFJ96" s="5"/>
      <c r="WFK96" s="5"/>
      <c r="WFL96" s="5"/>
      <c r="WFM96" s="5"/>
      <c r="WFN96" s="5"/>
      <c r="WFO96" s="5"/>
      <c r="WFP96" s="5"/>
      <c r="WFQ96" s="5"/>
      <c r="WFR96" s="5"/>
      <c r="WFS96" s="5"/>
      <c r="WFT96" s="5"/>
      <c r="WFU96" s="5"/>
      <c r="WFV96" s="5"/>
      <c r="WFW96" s="5"/>
      <c r="WFX96" s="5"/>
      <c r="WFY96" s="5"/>
      <c r="WFZ96" s="5"/>
      <c r="WGA96" s="5"/>
      <c r="WGB96" s="5"/>
      <c r="WGC96" s="5"/>
      <c r="WGD96" s="5"/>
      <c r="WGE96" s="5"/>
      <c r="WGF96" s="5"/>
      <c r="WGG96" s="5"/>
      <c r="WGH96" s="5"/>
      <c r="WGI96" s="5"/>
      <c r="WGJ96" s="5"/>
      <c r="WGK96" s="5"/>
      <c r="WGL96" s="5"/>
      <c r="WGM96" s="5"/>
      <c r="WGN96" s="5"/>
      <c r="WGO96" s="5"/>
      <c r="WGP96" s="5"/>
      <c r="WGQ96" s="5"/>
      <c r="WGR96" s="5"/>
      <c r="WGS96" s="5"/>
      <c r="WGT96" s="5"/>
      <c r="WGU96" s="5"/>
      <c r="WGV96" s="5"/>
      <c r="WGW96" s="5"/>
      <c r="WGX96" s="5"/>
      <c r="WGY96" s="5"/>
      <c r="WGZ96" s="5"/>
      <c r="WHA96" s="5"/>
      <c r="WHB96" s="5"/>
      <c r="WHC96" s="5"/>
      <c r="WHD96" s="5"/>
      <c r="WHE96" s="5"/>
      <c r="WHF96" s="5"/>
      <c r="WHG96" s="5"/>
      <c r="WHH96" s="5"/>
      <c r="WHI96" s="5"/>
      <c r="WHJ96" s="5"/>
      <c r="WHK96" s="5"/>
      <c r="WHL96" s="5"/>
      <c r="WHM96" s="5"/>
      <c r="WHN96" s="5"/>
      <c r="WHO96" s="5"/>
      <c r="WHP96" s="5"/>
      <c r="WHQ96" s="5"/>
      <c r="WHR96" s="5"/>
      <c r="WHS96" s="5"/>
      <c r="WHT96" s="5"/>
      <c r="WHU96" s="5"/>
      <c r="WHV96" s="5"/>
      <c r="WHW96" s="5"/>
      <c r="WHX96" s="5"/>
      <c r="WHY96" s="5"/>
      <c r="WHZ96" s="5"/>
      <c r="WIA96" s="5"/>
      <c r="WIB96" s="5"/>
      <c r="WIC96" s="5"/>
      <c r="WID96" s="5"/>
      <c r="WIE96" s="5"/>
      <c r="WIF96" s="5"/>
      <c r="WIG96" s="5"/>
      <c r="WIH96" s="5"/>
      <c r="WII96" s="5"/>
      <c r="WIJ96" s="5"/>
      <c r="WIK96" s="5"/>
      <c r="WIL96" s="5"/>
      <c r="WIM96" s="5"/>
      <c r="WIN96" s="5"/>
      <c r="WIO96" s="5"/>
      <c r="WIP96" s="5"/>
      <c r="WIQ96" s="5"/>
      <c r="WIR96" s="5"/>
      <c r="WIS96" s="5"/>
      <c r="WIT96" s="5"/>
      <c r="WIU96" s="5"/>
      <c r="WIV96" s="5"/>
      <c r="WIW96" s="5"/>
      <c r="WIX96" s="5"/>
      <c r="WIY96" s="5"/>
      <c r="WIZ96" s="5"/>
      <c r="WJA96" s="5"/>
      <c r="WJB96" s="5"/>
      <c r="WJC96" s="5"/>
      <c r="WJD96" s="5"/>
      <c r="WJE96" s="5"/>
      <c r="WJF96" s="5"/>
      <c r="WJG96" s="5"/>
      <c r="WJH96" s="5"/>
      <c r="WJI96" s="5"/>
      <c r="WJJ96" s="5"/>
      <c r="WJK96" s="5"/>
      <c r="WJL96" s="5"/>
      <c r="WJM96" s="5"/>
      <c r="WJN96" s="5"/>
      <c r="WJO96" s="5"/>
      <c r="WJP96" s="5"/>
      <c r="WJQ96" s="5"/>
      <c r="WJR96" s="5"/>
      <c r="WJS96" s="5"/>
      <c r="WJT96" s="5"/>
      <c r="WJU96" s="5"/>
      <c r="WJV96" s="5"/>
      <c r="WJW96" s="5"/>
      <c r="WJX96" s="5"/>
      <c r="WJY96" s="5"/>
      <c r="WJZ96" s="5"/>
      <c r="WKA96" s="5"/>
      <c r="WKB96" s="5"/>
      <c r="WKC96" s="5"/>
      <c r="WKD96" s="5"/>
      <c r="WKE96" s="5"/>
      <c r="WKF96" s="5"/>
      <c r="WKG96" s="5"/>
      <c r="WKH96" s="5"/>
      <c r="WKI96" s="5"/>
      <c r="WKJ96" s="5"/>
      <c r="WKK96" s="5"/>
      <c r="WKL96" s="5"/>
      <c r="WKM96" s="5"/>
      <c r="WKN96" s="5"/>
      <c r="WKO96" s="5"/>
      <c r="WKP96" s="5"/>
      <c r="WKQ96" s="5"/>
      <c r="WKR96" s="5"/>
      <c r="WKS96" s="5"/>
      <c r="WKT96" s="5"/>
      <c r="WKU96" s="5"/>
      <c r="WKV96" s="5"/>
      <c r="WKW96" s="5"/>
      <c r="WKX96" s="5"/>
      <c r="WKY96" s="5"/>
      <c r="WKZ96" s="5"/>
      <c r="WLA96" s="5"/>
      <c r="WLB96" s="5"/>
      <c r="WLC96" s="5"/>
      <c r="WLD96" s="5"/>
      <c r="WLE96" s="5"/>
      <c r="WLF96" s="5"/>
      <c r="WLG96" s="5"/>
      <c r="WLH96" s="5"/>
      <c r="WLI96" s="5"/>
      <c r="WLJ96" s="5"/>
      <c r="WLK96" s="5"/>
      <c r="WLL96" s="5"/>
      <c r="WLM96" s="5"/>
      <c r="WLN96" s="5"/>
      <c r="WLO96" s="5"/>
      <c r="WLP96" s="5"/>
      <c r="WLQ96" s="5"/>
      <c r="WLR96" s="5"/>
      <c r="WLS96" s="5"/>
      <c r="WLT96" s="5"/>
      <c r="WLU96" s="5"/>
      <c r="WLV96" s="5"/>
      <c r="WLW96" s="5"/>
      <c r="WLX96" s="5"/>
      <c r="WLY96" s="5"/>
      <c r="WLZ96" s="5"/>
      <c r="WMA96" s="5"/>
      <c r="WMB96" s="5"/>
      <c r="WMC96" s="5"/>
      <c r="WMD96" s="5"/>
      <c r="WME96" s="5"/>
      <c r="WMF96" s="5"/>
      <c r="WMG96" s="5"/>
      <c r="WMH96" s="5"/>
      <c r="WMI96" s="5"/>
      <c r="WMJ96" s="5"/>
      <c r="WMK96" s="5"/>
      <c r="WML96" s="5"/>
      <c r="WMM96" s="5"/>
      <c r="WMN96" s="5"/>
      <c r="WMO96" s="5"/>
      <c r="WMP96" s="5"/>
      <c r="WMQ96" s="5"/>
      <c r="WMR96" s="5"/>
      <c r="WMS96" s="5"/>
      <c r="WMT96" s="5"/>
      <c r="WMU96" s="5"/>
      <c r="WMV96" s="5"/>
      <c r="WMW96" s="5"/>
      <c r="WMX96" s="5"/>
      <c r="WMY96" s="5"/>
      <c r="WMZ96" s="5"/>
      <c r="WNA96" s="5"/>
      <c r="WNB96" s="5"/>
      <c r="WNC96" s="5"/>
      <c r="WND96" s="5"/>
      <c r="WNE96" s="5"/>
      <c r="WNF96" s="5"/>
      <c r="WNG96" s="5"/>
      <c r="WNH96" s="5"/>
      <c r="WNI96" s="5"/>
      <c r="WNJ96" s="5"/>
      <c r="WNK96" s="5"/>
      <c r="WNL96" s="5"/>
      <c r="WNM96" s="5"/>
      <c r="WNN96" s="5"/>
      <c r="WNO96" s="5"/>
      <c r="WNP96" s="5"/>
      <c r="WNQ96" s="5"/>
      <c r="WNR96" s="5"/>
      <c r="WNS96" s="5"/>
      <c r="WNT96" s="5"/>
      <c r="WNU96" s="5"/>
      <c r="WNV96" s="5"/>
      <c r="WNW96" s="5"/>
      <c r="WNX96" s="5"/>
      <c r="WNY96" s="5"/>
      <c r="WNZ96" s="5"/>
      <c r="WOA96" s="5"/>
      <c r="WOB96" s="5"/>
      <c r="WOC96" s="5"/>
      <c r="WOD96" s="5"/>
      <c r="WOE96" s="5"/>
      <c r="WOF96" s="5"/>
      <c r="WOG96" s="5"/>
      <c r="WOH96" s="5"/>
      <c r="WOI96" s="5"/>
      <c r="WOJ96" s="5"/>
      <c r="WOK96" s="5"/>
      <c r="WOL96" s="5"/>
      <c r="WOM96" s="5"/>
      <c r="WON96" s="5"/>
      <c r="WOO96" s="5"/>
      <c r="WOP96" s="5"/>
      <c r="WOQ96" s="5"/>
      <c r="WOR96" s="5"/>
      <c r="WOS96" s="5"/>
      <c r="WOT96" s="5"/>
      <c r="WOU96" s="5"/>
      <c r="WOV96" s="5"/>
      <c r="WOW96" s="5"/>
      <c r="WOX96" s="5"/>
      <c r="WOY96" s="5"/>
      <c r="WOZ96" s="5"/>
      <c r="WPA96" s="5"/>
      <c r="WPB96" s="5"/>
      <c r="WPC96" s="5"/>
      <c r="WPD96" s="5"/>
      <c r="WPE96" s="5"/>
      <c r="WPF96" s="5"/>
      <c r="WPG96" s="5"/>
      <c r="WPH96" s="5"/>
      <c r="WPI96" s="5"/>
      <c r="WPJ96" s="5"/>
      <c r="WPK96" s="5"/>
      <c r="WPL96" s="5"/>
      <c r="WPM96" s="5"/>
      <c r="WPN96" s="5"/>
      <c r="WPO96" s="5"/>
      <c r="WPP96" s="5"/>
      <c r="WPQ96" s="5"/>
      <c r="WPR96" s="5"/>
      <c r="WPS96" s="5"/>
      <c r="WPT96" s="5"/>
      <c r="WPU96" s="5"/>
      <c r="WPV96" s="5"/>
      <c r="WPW96" s="5"/>
      <c r="WPX96" s="5"/>
      <c r="WPY96" s="5"/>
      <c r="WPZ96" s="5"/>
      <c r="WQA96" s="5"/>
      <c r="WQB96" s="5"/>
      <c r="WQC96" s="5"/>
      <c r="WQD96" s="5"/>
      <c r="WQE96" s="5"/>
      <c r="WQF96" s="5"/>
      <c r="WQG96" s="5"/>
      <c r="WQH96" s="5"/>
      <c r="WQI96" s="5"/>
      <c r="WQJ96" s="5"/>
      <c r="WQK96" s="5"/>
      <c r="WQL96" s="5"/>
      <c r="WQM96" s="5"/>
      <c r="WQN96" s="5"/>
      <c r="WQO96" s="5"/>
      <c r="WQP96" s="5"/>
      <c r="WQQ96" s="5"/>
      <c r="WQR96" s="5"/>
      <c r="WQS96" s="5"/>
      <c r="WQT96" s="5"/>
      <c r="WQU96" s="5"/>
      <c r="WQV96" s="5"/>
      <c r="WQW96" s="5"/>
      <c r="WQX96" s="5"/>
      <c r="WQY96" s="5"/>
      <c r="WQZ96" s="5"/>
      <c r="WRA96" s="5"/>
      <c r="WRB96" s="5"/>
      <c r="WRC96" s="5"/>
      <c r="WRD96" s="5"/>
      <c r="WRE96" s="5"/>
      <c r="WRF96" s="5"/>
      <c r="WRG96" s="5"/>
      <c r="WRH96" s="5"/>
      <c r="WRI96" s="5"/>
      <c r="WRJ96" s="5"/>
      <c r="WRK96" s="5"/>
      <c r="WRL96" s="5"/>
      <c r="WRM96" s="5"/>
      <c r="WRN96" s="5"/>
      <c r="WRO96" s="5"/>
      <c r="WRP96" s="5"/>
      <c r="WRQ96" s="5"/>
      <c r="WRR96" s="5"/>
      <c r="WRS96" s="5"/>
      <c r="WRT96" s="5"/>
      <c r="WRU96" s="5"/>
      <c r="WRV96" s="5"/>
      <c r="WRW96" s="5"/>
      <c r="WRX96" s="5"/>
      <c r="WRY96" s="5"/>
      <c r="WRZ96" s="5"/>
      <c r="WSA96" s="5"/>
      <c r="WSB96" s="5"/>
      <c r="WSC96" s="5"/>
      <c r="WSD96" s="5"/>
      <c r="WSE96" s="5"/>
      <c r="WSF96" s="5"/>
      <c r="WSG96" s="5"/>
      <c r="WSH96" s="5"/>
      <c r="WSI96" s="5"/>
      <c r="WSJ96" s="5"/>
      <c r="WSK96" s="5"/>
      <c r="WSL96" s="5"/>
      <c r="WSM96" s="5"/>
      <c r="WSN96" s="5"/>
      <c r="WSO96" s="5"/>
      <c r="WSP96" s="5"/>
      <c r="WSQ96" s="5"/>
      <c r="WSR96" s="5"/>
      <c r="WSS96" s="5"/>
      <c r="WST96" s="5"/>
      <c r="WSU96" s="5"/>
      <c r="WSV96" s="5"/>
      <c r="WSW96" s="5"/>
      <c r="WSX96" s="5"/>
      <c r="WSY96" s="5"/>
      <c r="WSZ96" s="5"/>
      <c r="WTA96" s="5"/>
      <c r="WTB96" s="5"/>
      <c r="WTC96" s="5"/>
      <c r="WTD96" s="5"/>
      <c r="WTE96" s="5"/>
      <c r="WTF96" s="5"/>
      <c r="WTG96" s="5"/>
      <c r="WTH96" s="5"/>
      <c r="WTI96" s="5"/>
      <c r="WTJ96" s="5"/>
      <c r="WTK96" s="5"/>
      <c r="WTL96" s="5"/>
      <c r="WTM96" s="5"/>
      <c r="WTN96" s="5"/>
      <c r="WTO96" s="5"/>
      <c r="WTP96" s="5"/>
      <c r="WTQ96" s="5"/>
      <c r="WTR96" s="5"/>
      <c r="WTS96" s="5"/>
      <c r="WTT96" s="5"/>
      <c r="WTU96" s="5"/>
      <c r="WTV96" s="5"/>
      <c r="WTW96" s="5"/>
      <c r="WTX96" s="5"/>
      <c r="WTY96" s="5"/>
      <c r="WTZ96" s="5"/>
      <c r="WUA96" s="5"/>
      <c r="WUB96" s="5"/>
      <c r="WUC96" s="5"/>
      <c r="WUD96" s="5"/>
      <c r="WUE96" s="5"/>
      <c r="WUF96" s="5"/>
      <c r="WUG96" s="5"/>
      <c r="WUH96" s="5"/>
      <c r="WUI96" s="5"/>
      <c r="WUJ96" s="5"/>
      <c r="WUK96" s="5"/>
      <c r="WUL96" s="5"/>
      <c r="WUM96" s="5"/>
      <c r="WUN96" s="5"/>
      <c r="WUO96" s="5"/>
      <c r="WUP96" s="5"/>
      <c r="WUQ96" s="5"/>
      <c r="WUR96" s="5"/>
      <c r="WUS96" s="5"/>
      <c r="WUT96" s="5"/>
      <c r="WUU96" s="5"/>
      <c r="WUV96" s="5"/>
      <c r="WUW96" s="5"/>
      <c r="WUX96" s="5"/>
      <c r="WUY96" s="5"/>
      <c r="WUZ96" s="5"/>
      <c r="WVA96" s="5"/>
      <c r="WVB96" s="5"/>
      <c r="WVC96" s="5"/>
      <c r="WVD96" s="5"/>
      <c r="WVE96" s="5"/>
      <c r="WVF96" s="5"/>
      <c r="WVG96" s="5"/>
      <c r="WVH96" s="5"/>
      <c r="WVI96" s="5"/>
      <c r="WVJ96" s="5"/>
      <c r="WVK96" s="5"/>
      <c r="WVL96" s="5"/>
      <c r="WVM96" s="5"/>
      <c r="WVN96" s="5"/>
      <c r="WVO96" s="5"/>
      <c r="WVP96" s="5"/>
      <c r="WVQ96" s="5"/>
      <c r="WVR96" s="5"/>
      <c r="WVS96" s="5"/>
      <c r="WVT96" s="5"/>
      <c r="WVU96" s="5"/>
      <c r="WVV96" s="5"/>
      <c r="WVW96" s="5"/>
      <c r="WVX96" s="5"/>
      <c r="WVY96" s="5"/>
      <c r="WVZ96" s="5"/>
      <c r="WWA96" s="5"/>
      <c r="WWB96" s="5"/>
      <c r="WWC96" s="5"/>
      <c r="WWD96" s="5"/>
      <c r="WWE96" s="5"/>
      <c r="WWF96" s="5"/>
      <c r="WWG96" s="5"/>
      <c r="WWH96" s="5"/>
      <c r="WWI96" s="5"/>
      <c r="WWJ96" s="5"/>
      <c r="WWK96" s="5"/>
      <c r="WWL96" s="5"/>
      <c r="WWM96" s="5"/>
      <c r="WWN96" s="5"/>
      <c r="WWO96" s="5"/>
      <c r="WWP96" s="5"/>
      <c r="WWQ96" s="5"/>
      <c r="WWR96" s="5"/>
      <c r="WWS96" s="5"/>
      <c r="WWT96" s="5"/>
      <c r="WWU96" s="5"/>
      <c r="WWV96" s="5"/>
      <c r="WWW96" s="5"/>
      <c r="WWX96" s="5"/>
      <c r="WWY96" s="5"/>
      <c r="WWZ96" s="5"/>
      <c r="WXA96" s="5"/>
      <c r="WXB96" s="5"/>
      <c r="WXC96" s="5"/>
      <c r="WXD96" s="5"/>
      <c r="WXE96" s="5"/>
      <c r="WXF96" s="5"/>
      <c r="WXG96" s="5"/>
      <c r="WXH96" s="5"/>
      <c r="WXI96" s="5"/>
      <c r="WXJ96" s="5"/>
      <c r="WXK96" s="5"/>
      <c r="WXL96" s="5"/>
      <c r="WXM96" s="5"/>
      <c r="WXN96" s="5"/>
      <c r="WXO96" s="5"/>
      <c r="WXP96" s="5"/>
      <c r="WXQ96" s="5"/>
      <c r="WXR96" s="5"/>
      <c r="WXS96" s="5"/>
      <c r="WXT96" s="5"/>
      <c r="WXU96" s="5"/>
      <c r="WXV96" s="5"/>
      <c r="WXW96" s="5"/>
      <c r="WXX96" s="5"/>
      <c r="WXY96" s="5"/>
      <c r="WXZ96" s="5"/>
      <c r="WYA96" s="5"/>
      <c r="WYB96" s="5"/>
      <c r="WYC96" s="5"/>
      <c r="WYD96" s="5"/>
      <c r="WYE96" s="5"/>
      <c r="WYF96" s="5"/>
      <c r="WYG96" s="5"/>
      <c r="WYH96" s="5"/>
      <c r="WYI96" s="5"/>
      <c r="WYJ96" s="5"/>
      <c r="WYK96" s="5"/>
      <c r="WYL96" s="5"/>
      <c r="WYM96" s="5"/>
      <c r="WYN96" s="5"/>
      <c r="WYO96" s="5"/>
      <c r="WYP96" s="5"/>
      <c r="WYQ96" s="5"/>
      <c r="WYR96" s="5"/>
      <c r="WYS96" s="5"/>
      <c r="WYT96" s="5"/>
      <c r="WYU96" s="5"/>
      <c r="WYV96" s="5"/>
      <c r="WYW96" s="5"/>
      <c r="WYX96" s="5"/>
      <c r="WYY96" s="5"/>
      <c r="WYZ96" s="5"/>
      <c r="WZA96" s="5"/>
      <c r="WZB96" s="5"/>
      <c r="WZC96" s="5"/>
      <c r="WZD96" s="5"/>
      <c r="WZE96" s="5"/>
      <c r="WZF96" s="5"/>
      <c r="WZG96" s="5"/>
      <c r="WZH96" s="5"/>
      <c r="WZI96" s="5"/>
      <c r="WZJ96" s="5"/>
      <c r="WZK96" s="5"/>
      <c r="WZL96" s="5"/>
      <c r="WZM96" s="5"/>
      <c r="WZN96" s="5"/>
      <c r="WZO96" s="5"/>
      <c r="WZP96" s="5"/>
      <c r="WZQ96" s="5"/>
      <c r="WZR96" s="5"/>
      <c r="WZS96" s="5"/>
      <c r="WZT96" s="5"/>
      <c r="WZU96" s="5"/>
      <c r="WZV96" s="5"/>
      <c r="WZW96" s="5"/>
      <c r="WZX96" s="5"/>
      <c r="WZY96" s="5"/>
      <c r="WZZ96" s="5"/>
      <c r="XAA96" s="5"/>
      <c r="XAB96" s="5"/>
      <c r="XAC96" s="5"/>
      <c r="XAD96" s="5"/>
      <c r="XAE96" s="5"/>
      <c r="XAF96" s="5"/>
      <c r="XAG96" s="5"/>
      <c r="XAH96" s="5"/>
      <c r="XAI96" s="5"/>
      <c r="XAJ96" s="5"/>
      <c r="XAK96" s="5"/>
      <c r="XAL96" s="5"/>
      <c r="XAM96" s="5"/>
      <c r="XAN96" s="5"/>
      <c r="XAO96" s="5"/>
      <c r="XAP96" s="5"/>
      <c r="XAQ96" s="5"/>
      <c r="XAR96" s="5"/>
      <c r="XAS96" s="5"/>
      <c r="XAT96" s="5"/>
      <c r="XAU96" s="5"/>
      <c r="XAV96" s="5"/>
      <c r="XAW96" s="5"/>
      <c r="XAX96" s="5"/>
      <c r="XAY96" s="5"/>
      <c r="XAZ96" s="5"/>
      <c r="XBA96" s="5"/>
      <c r="XBB96" s="5"/>
      <c r="XBC96" s="5"/>
      <c r="XBD96" s="5"/>
      <c r="XBE96" s="5"/>
      <c r="XBF96" s="5"/>
      <c r="XBG96" s="5"/>
      <c r="XBH96" s="5"/>
      <c r="XBI96" s="5"/>
      <c r="XBJ96" s="5"/>
      <c r="XBK96" s="5"/>
      <c r="XBL96" s="5"/>
      <c r="XBM96" s="5"/>
      <c r="XBN96" s="5"/>
      <c r="XBO96" s="5"/>
      <c r="XBP96" s="5"/>
      <c r="XBQ96" s="5"/>
      <c r="XBR96" s="5"/>
      <c r="XBS96" s="5"/>
      <c r="XBT96" s="5"/>
      <c r="XBU96" s="5"/>
      <c r="XBV96" s="5"/>
      <c r="XBW96" s="5"/>
      <c r="XBX96" s="5"/>
      <c r="XBY96" s="5"/>
      <c r="XBZ96" s="5"/>
      <c r="XCA96" s="5"/>
      <c r="XCB96" s="5"/>
      <c r="XCC96" s="5"/>
      <c r="XCD96" s="5"/>
      <c r="XCE96" s="5"/>
      <c r="XCF96" s="5"/>
      <c r="XCG96" s="5"/>
      <c r="XCH96" s="5"/>
      <c r="XCI96" s="5"/>
      <c r="XCJ96" s="5"/>
      <c r="XCK96" s="5"/>
      <c r="XCL96" s="5"/>
      <c r="XCM96" s="5"/>
      <c r="XCN96" s="5"/>
      <c r="XCO96" s="5"/>
      <c r="XCP96" s="5"/>
      <c r="XCQ96" s="5"/>
      <c r="XCR96" s="5"/>
      <c r="XCS96" s="5"/>
      <c r="XCT96" s="5"/>
      <c r="XCU96" s="5"/>
      <c r="XCV96" s="5"/>
      <c r="XCW96" s="5"/>
      <c r="XCX96" s="5"/>
      <c r="XCY96" s="5"/>
      <c r="XCZ96" s="5"/>
      <c r="XDA96" s="5"/>
      <c r="XDB96" s="5"/>
      <c r="XDC96" s="5"/>
      <c r="XDD96" s="5"/>
      <c r="XDE96" s="5"/>
      <c r="XDF96" s="5"/>
      <c r="XDG96" s="5"/>
      <c r="XDH96" s="5"/>
      <c r="XDI96" s="5"/>
      <c r="XDJ96" s="5"/>
      <c r="XDK96" s="5"/>
      <c r="XDL96" s="5"/>
      <c r="XDM96" s="5"/>
      <c r="XDN96" s="5"/>
      <c r="XDO96" s="5"/>
      <c r="XDP96" s="5"/>
      <c r="XDQ96" s="5"/>
      <c r="XDR96" s="5"/>
      <c r="XDS96" s="5"/>
      <c r="XDT96" s="5"/>
      <c r="XDU96" s="5"/>
      <c r="XDV96" s="5"/>
      <c r="XDW96" s="5"/>
      <c r="XDX96" s="5"/>
      <c r="XDY96" s="5"/>
      <c r="XDZ96" s="5"/>
      <c r="XEA96" s="5"/>
      <c r="XEB96" s="5"/>
      <c r="XEC96" s="5"/>
      <c r="XED96" s="5"/>
      <c r="XEE96" s="5"/>
      <c r="XEF96" s="5"/>
      <c r="XEG96" s="5"/>
      <c r="XEH96" s="5"/>
      <c r="XEI96" s="5"/>
      <c r="XEJ96" s="5"/>
      <c r="XEK96" s="5"/>
      <c r="XEL96" s="5"/>
      <c r="XEM96" s="5"/>
      <c r="XEN96" s="5"/>
    </row>
    <row r="97" spans="1:39" s="107" customFormat="1" x14ac:dyDescent="0.2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</row>
    <row r="98" spans="1:39" customFormat="1" x14ac:dyDescent="0.25">
      <c r="A98" s="116"/>
      <c r="B98" s="116"/>
      <c r="C98" s="117"/>
      <c r="D98" s="41"/>
      <c r="E98" s="17" t="str">
        <f>E$26</f>
        <v>NPV - Residual Value - Engineering</v>
      </c>
      <c r="F98" s="17">
        <f>F$26</f>
        <v>10429835.244506571</v>
      </c>
      <c r="G98" s="17"/>
      <c r="H98" s="17"/>
      <c r="I98" s="17"/>
    </row>
    <row r="99" spans="1:39" customFormat="1" x14ac:dyDescent="0.25">
      <c r="A99" s="116"/>
      <c r="B99" s="116"/>
      <c r="C99" s="117"/>
      <c r="D99" s="41"/>
      <c r="E99" s="17" t="str">
        <f>E$43</f>
        <v>NPV - Residual Value - ROW</v>
      </c>
      <c r="F99" s="17">
        <f>F$43</f>
        <v>2927323.3811944607</v>
      </c>
      <c r="G99" s="17"/>
      <c r="H99" s="17"/>
      <c r="I99" s="17"/>
    </row>
    <row r="100" spans="1:39" customFormat="1" x14ac:dyDescent="0.25">
      <c r="A100" s="116"/>
      <c r="B100" s="116"/>
      <c r="C100" s="117"/>
      <c r="D100" s="41"/>
      <c r="E100" s="17" t="str">
        <f>E$52</f>
        <v>NPV - Project Crash Cost Reduction - Crash Cost</v>
      </c>
      <c r="F100" s="17">
        <f>F$52</f>
        <v>9178984.4096126743</v>
      </c>
      <c r="G100" s="17"/>
      <c r="H100" s="17"/>
      <c r="I100" s="17"/>
    </row>
    <row r="101" spans="1:39" customFormat="1" x14ac:dyDescent="0.25">
      <c r="A101" s="116"/>
      <c r="B101" s="116"/>
      <c r="C101" s="117"/>
      <c r="D101" s="41"/>
      <c r="E101" s="17" t="str">
        <f>E$58</f>
        <v>NPV - Total Value of Time Benefits</v>
      </c>
      <c r="F101" s="17">
        <f>F$58 + F62</f>
        <v>76502200.269707516</v>
      </c>
      <c r="G101" s="17"/>
      <c r="H101" s="17"/>
      <c r="I101" s="17"/>
      <c r="P101" s="114"/>
    </row>
    <row r="102" spans="1:39" customFormat="1" x14ac:dyDescent="0.25">
      <c r="A102" s="116"/>
      <c r="B102" s="116"/>
      <c r="C102" s="117"/>
      <c r="D102" s="41"/>
      <c r="E102" s="17" t="str">
        <f>E$66</f>
        <v>NPV - Total Value of Emission Benefits</v>
      </c>
      <c r="F102" s="17">
        <f>F$66</f>
        <v>268081.3926385318</v>
      </c>
      <c r="G102" s="17"/>
      <c r="H102" s="17"/>
      <c r="I102" s="17"/>
      <c r="P102" s="114"/>
    </row>
    <row r="103" spans="1:39" customFormat="1" x14ac:dyDescent="0.25">
      <c r="A103" s="116"/>
      <c r="B103" s="116"/>
      <c r="C103" s="117"/>
      <c r="D103" s="41"/>
      <c r="E103" s="17" t="str">
        <f>E$70</f>
        <v>NPV - Total Operating Cost Benefits</v>
      </c>
      <c r="F103" s="17">
        <f>F$70</f>
        <v>8852414.1235808153</v>
      </c>
      <c r="G103" s="17"/>
      <c r="H103" s="17"/>
      <c r="I103" s="17"/>
    </row>
    <row r="104" spans="1:39" customFormat="1" x14ac:dyDescent="0.25">
      <c r="A104" s="116"/>
      <c r="B104" s="116"/>
      <c r="C104" s="117"/>
      <c r="D104" s="41"/>
      <c r="E104" s="17" t="str">
        <f>E$74</f>
        <v>NPV - Noise Reduction Benefits</v>
      </c>
      <c r="F104" s="17">
        <f>F$74</f>
        <v>18734138.734523889</v>
      </c>
      <c r="G104" s="17"/>
      <c r="H104" s="17"/>
      <c r="I104" s="17"/>
    </row>
    <row r="105" spans="1:39" customFormat="1" x14ac:dyDescent="0.25">
      <c r="A105" s="116"/>
      <c r="B105" s="116"/>
      <c r="C105" s="117"/>
      <c r="D105" s="41"/>
      <c r="E105" s="17" t="str">
        <f>E$82</f>
        <v>NPV - Operations and Maintenance Costs</v>
      </c>
      <c r="F105" s="17">
        <f>F$82</f>
        <v>-12514893.523986613</v>
      </c>
      <c r="G105" s="17"/>
      <c r="H105" s="17"/>
      <c r="I105" s="17"/>
    </row>
    <row r="106" spans="1:39" customFormat="1" x14ac:dyDescent="0.25">
      <c r="A106" s="116"/>
      <c r="B106" s="116"/>
      <c r="C106" s="117"/>
      <c r="D106" s="41"/>
      <c r="E106" s="17" t="s">
        <v>200</v>
      </c>
      <c r="F106" s="255">
        <f>SUM(F98:F105)-F105</f>
        <v>126892977.55576447</v>
      </c>
      <c r="G106" s="17"/>
      <c r="H106" s="17"/>
      <c r="I106" s="17"/>
    </row>
    <row r="107" spans="1:39" customFormat="1" x14ac:dyDescent="0.25">
      <c r="A107" s="116"/>
      <c r="B107" s="116"/>
      <c r="C107" s="117"/>
      <c r="D107" s="41"/>
      <c r="E107" s="17"/>
      <c r="F107" s="17"/>
      <c r="G107" s="17"/>
      <c r="H107" s="17"/>
      <c r="I107" s="17"/>
    </row>
    <row r="108" spans="1:39" customFormat="1" x14ac:dyDescent="0.25">
      <c r="A108" s="116"/>
      <c r="B108" s="116"/>
      <c r="C108" s="117"/>
      <c r="D108" s="41"/>
      <c r="E108" s="17" t="str">
        <f>E$106</f>
        <v>NPV - Total Benefits</v>
      </c>
      <c r="F108" s="17">
        <f>F$106</f>
        <v>126892977.55576447</v>
      </c>
      <c r="G108" s="17"/>
      <c r="H108" s="17"/>
      <c r="I108" s="17"/>
    </row>
    <row r="109" spans="1:39" customFormat="1" x14ac:dyDescent="0.25">
      <c r="A109" s="116"/>
      <c r="B109" s="116"/>
      <c r="C109" s="117"/>
      <c r="D109" s="41"/>
      <c r="E109" s="17" t="str">
        <f>E$93</f>
        <v>NPV - CapEx - Schedule</v>
      </c>
      <c r="F109" s="17">
        <f>F$93</f>
        <v>105155061.68981758</v>
      </c>
      <c r="G109" s="17"/>
      <c r="H109" s="17"/>
      <c r="I109" s="17"/>
    </row>
    <row r="110" spans="1:39" s="45" customFormat="1" x14ac:dyDescent="0.25">
      <c r="A110" s="257"/>
      <c r="B110" s="257"/>
      <c r="C110" s="258"/>
      <c r="D110" s="259"/>
      <c r="E110" s="65" t="s">
        <v>199</v>
      </c>
      <c r="F110" s="65">
        <f>F108/F109</f>
        <v>1.2067224869314286</v>
      </c>
      <c r="G110" s="65"/>
      <c r="H110" s="65"/>
      <c r="I110" s="65"/>
    </row>
    <row r="112" spans="1:39" ht="15.75" thickBot="1" x14ac:dyDescent="0.3"/>
    <row r="113" spans="1:9" ht="18" thickBot="1" x14ac:dyDescent="0.3">
      <c r="E113" s="104" t="s">
        <v>206</v>
      </c>
      <c r="F113" s="105" t="s">
        <v>295</v>
      </c>
    </row>
    <row r="114" spans="1:9" customFormat="1" ht="16.5" thickBot="1" x14ac:dyDescent="0.3">
      <c r="A114" s="116"/>
      <c r="B114" s="116"/>
      <c r="C114" s="117"/>
      <c r="D114" s="41"/>
      <c r="E114" s="163" t="s">
        <v>207</v>
      </c>
      <c r="F114" s="195">
        <f>F98 + F99</f>
        <v>13357158.625701033</v>
      </c>
      <c r="G114" s="17"/>
      <c r="H114" s="17"/>
      <c r="I114" s="17"/>
    </row>
    <row r="115" spans="1:9" customFormat="1" ht="16.5" thickBot="1" x14ac:dyDescent="0.3">
      <c r="A115" s="116"/>
      <c r="B115" s="116"/>
      <c r="C115" s="117"/>
      <c r="D115" s="41"/>
      <c r="E115" s="164" t="s">
        <v>221</v>
      </c>
      <c r="F115" s="196">
        <f>F104</f>
        <v>18734138.734523889</v>
      </c>
      <c r="G115" s="185"/>
      <c r="H115" s="17"/>
      <c r="I115" s="17"/>
    </row>
    <row r="116" spans="1:9" customFormat="1" ht="16.5" thickBot="1" x14ac:dyDescent="0.3">
      <c r="A116" s="116"/>
      <c r="B116" s="116"/>
      <c r="C116" s="117"/>
      <c r="D116" s="41"/>
      <c r="E116" s="163" t="s">
        <v>208</v>
      </c>
      <c r="F116" s="195">
        <f>F101+F103+F105</f>
        <v>72839720.869301721</v>
      </c>
      <c r="G116" s="185"/>
      <c r="H116" s="17"/>
      <c r="I116" s="17"/>
    </row>
    <row r="117" spans="1:9" customFormat="1" ht="16.5" thickBot="1" x14ac:dyDescent="0.3">
      <c r="A117" s="116"/>
      <c r="B117" s="116"/>
      <c r="C117" s="117"/>
      <c r="D117" s="41"/>
      <c r="E117" s="164" t="s">
        <v>209</v>
      </c>
      <c r="F117" s="196">
        <f>F100</f>
        <v>9178984.4096126743</v>
      </c>
      <c r="G117" s="185"/>
      <c r="H117" s="17"/>
      <c r="I117" s="17"/>
    </row>
    <row r="118" spans="1:9" customFormat="1" ht="16.5" thickBot="1" x14ac:dyDescent="0.3">
      <c r="A118" s="116"/>
      <c r="B118" s="116"/>
      <c r="C118" s="117"/>
      <c r="D118" s="41"/>
      <c r="E118" s="163" t="s">
        <v>210</v>
      </c>
      <c r="F118" s="195">
        <f>F102</f>
        <v>268081.3926385318</v>
      </c>
      <c r="G118" s="185"/>
      <c r="H118" s="17"/>
      <c r="I118" s="17"/>
    </row>
    <row r="119" spans="1:9" customFormat="1" ht="16.5" thickBot="1" x14ac:dyDescent="0.3">
      <c r="A119" s="116"/>
      <c r="B119" s="116"/>
      <c r="C119" s="117"/>
      <c r="D119" s="41"/>
      <c r="E119" s="163" t="s">
        <v>211</v>
      </c>
      <c r="F119" s="195">
        <f>SUM(F114:F118)</f>
        <v>114378084.03177784</v>
      </c>
      <c r="G119" s="185"/>
      <c r="H119" s="17"/>
      <c r="I119" s="17"/>
    </row>
    <row r="120" spans="1:9" customFormat="1" ht="16.5" thickBot="1" x14ac:dyDescent="0.3">
      <c r="A120" s="116"/>
      <c r="B120" s="116"/>
      <c r="C120" s="117"/>
      <c r="D120" s="41"/>
      <c r="E120" s="164"/>
      <c r="F120" s="196"/>
      <c r="G120" s="17"/>
      <c r="H120" s="17"/>
      <c r="I120" s="17"/>
    </row>
    <row r="121" spans="1:9" customFormat="1" ht="16.5" thickBot="1" x14ac:dyDescent="0.3">
      <c r="A121" s="116"/>
      <c r="B121" s="116"/>
      <c r="C121" s="117"/>
      <c r="D121" s="41"/>
      <c r="E121" s="163" t="s">
        <v>212</v>
      </c>
      <c r="F121" s="195">
        <f>F109</f>
        <v>105155061.68981758</v>
      </c>
      <c r="G121" s="186"/>
      <c r="H121" s="17"/>
      <c r="I121" s="17"/>
    </row>
    <row r="122" spans="1:9" ht="16.5" thickBot="1" x14ac:dyDescent="0.3">
      <c r="E122" s="164" t="s">
        <v>194</v>
      </c>
      <c r="F122" s="238">
        <f>InpC!F$160</f>
        <v>7.0000000000000007E-2</v>
      </c>
    </row>
    <row r="123" spans="1:9" s="45" customFormat="1" ht="16.5" thickBot="1" x14ac:dyDescent="0.3">
      <c r="A123" s="257"/>
      <c r="B123" s="257"/>
      <c r="C123" s="258"/>
      <c r="D123" s="259"/>
      <c r="E123" s="163" t="s">
        <v>199</v>
      </c>
      <c r="F123" s="239">
        <f>F119/F121</f>
        <v>1.0877087816197188</v>
      </c>
      <c r="G123" s="65"/>
      <c r="H123" s="65"/>
      <c r="I123" s="65"/>
    </row>
    <row r="125" spans="1:9" ht="15.75" thickBot="1" x14ac:dyDescent="0.3"/>
    <row r="126" spans="1:9" ht="18" thickBot="1" x14ac:dyDescent="0.3">
      <c r="E126" s="104" t="s">
        <v>206</v>
      </c>
      <c r="F126" s="105" t="s">
        <v>295</v>
      </c>
    </row>
    <row r="127" spans="1:9" ht="16.5" thickBot="1" x14ac:dyDescent="0.3">
      <c r="E127" s="163" t="s">
        <v>394</v>
      </c>
      <c r="F127" s="195">
        <f>F103</f>
        <v>8852414.1235808153</v>
      </c>
    </row>
    <row r="128" spans="1:9" ht="16.5" thickBot="1" x14ac:dyDescent="0.3">
      <c r="E128" s="164" t="s">
        <v>395</v>
      </c>
      <c r="F128" s="196">
        <f>F101</f>
        <v>76502200.269707516</v>
      </c>
    </row>
    <row r="129" spans="5:6" ht="16.5" thickBot="1" x14ac:dyDescent="0.3">
      <c r="E129" s="163" t="s">
        <v>396</v>
      </c>
      <c r="F129" s="195">
        <f>F100</f>
        <v>9178984.4096126743</v>
      </c>
    </row>
    <row r="130" spans="5:6" ht="16.5" thickBot="1" x14ac:dyDescent="0.3">
      <c r="E130" s="164" t="s">
        <v>397</v>
      </c>
      <c r="F130" s="196">
        <f>F102+F104</f>
        <v>19002220.127162419</v>
      </c>
    </row>
    <row r="131" spans="5:6" ht="16.5" thickBot="1" x14ac:dyDescent="0.3">
      <c r="E131" s="164" t="s">
        <v>211</v>
      </c>
      <c r="F131" s="196">
        <f>SUM(F127:F130)</f>
        <v>113535818.93006343</v>
      </c>
    </row>
    <row r="132" spans="5:6" ht="16.5" thickBot="1" x14ac:dyDescent="0.3">
      <c r="E132" s="163"/>
      <c r="F132" s="195"/>
    </row>
    <row r="133" spans="5:6" ht="16.5" thickBot="1" x14ac:dyDescent="0.3">
      <c r="E133" s="164" t="s">
        <v>212</v>
      </c>
      <c r="F133" s="196">
        <f>F109-F105</f>
        <v>117669955.21380419</v>
      </c>
    </row>
    <row r="134" spans="5:6" ht="16.5" thickBot="1" x14ac:dyDescent="0.3">
      <c r="E134" s="163" t="s">
        <v>180</v>
      </c>
      <c r="F134" s="195">
        <f>F98+F99</f>
        <v>13357158.625701033</v>
      </c>
    </row>
    <row r="135" spans="5:6" ht="16.5" thickBot="1" x14ac:dyDescent="0.3">
      <c r="E135" s="164" t="s">
        <v>398</v>
      </c>
      <c r="F135" s="196">
        <f>F131-F133+F134</f>
        <v>9223022.3419602737</v>
      </c>
    </row>
    <row r="136" spans="5:6" ht="16.5" thickBot="1" x14ac:dyDescent="0.3">
      <c r="E136" s="163" t="s">
        <v>199</v>
      </c>
      <c r="F136" s="251">
        <f>(F134+F131)/F133</f>
        <v>1.0783804355598012</v>
      </c>
    </row>
  </sheetData>
  <conditionalFormatting sqref="J3:AM3">
    <cfRule type="cellIs" dxfId="23" priority="1" operator="equal">
      <formula>"Post-forecast"</formula>
    </cfRule>
    <cfRule type="cellIs" dxfId="22" priority="2" operator="equal">
      <formula>"Operation"</formula>
    </cfRule>
    <cfRule type="cellIs" dxfId="21" priority="3" operator="equal">
      <formula>"Construction"</formula>
    </cfRule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80"/>
  <sheetViews>
    <sheetView zoomScale="70" zoomScaleNormal="70" workbookViewId="0">
      <pane xSplit="9" ySplit="5" topLeftCell="J63" activePane="bottomRight" state="frozen"/>
      <selection pane="topRight" activeCell="J1" sqref="J1"/>
      <selection pane="bottomLeft" activeCell="A6" sqref="A6"/>
      <selection pane="bottomRight" activeCell="C88" sqref="C88"/>
    </sheetView>
  </sheetViews>
  <sheetFormatPr defaultColWidth="0" defaultRowHeight="15" x14ac:dyDescent="0.25"/>
  <cols>
    <col min="1" max="1" width="2.7109375" style="2" customWidth="1"/>
    <col min="2" max="2" width="2.7109375" style="11" customWidth="1"/>
    <col min="3" max="3" width="2.7109375" style="3" customWidth="1"/>
    <col min="4" max="4" width="2.7109375" style="131" customWidth="1"/>
    <col min="5" max="5" width="60.7109375" style="4" customWidth="1"/>
    <col min="6" max="7" width="13.7109375" style="4" customWidth="1"/>
    <col min="8" max="8" width="14.28515625" style="4" bestFit="1" customWidth="1"/>
    <col min="9" max="9" width="3.7109375" style="4" customWidth="1"/>
    <col min="10" max="14" width="13.7109375" style="5" hidden="1" customWidth="1"/>
    <col min="15" max="15" width="14.42578125" style="5" hidden="1" customWidth="1"/>
    <col min="16" max="39" width="13.7109375" style="5" customWidth="1"/>
    <col min="40" max="16384" width="9.140625" style="107" hidden="1"/>
  </cols>
  <sheetData>
    <row r="1" spans="1:39" ht="26.25" x14ac:dyDescent="0.4">
      <c r="A1" s="1" t="s">
        <v>77</v>
      </c>
    </row>
    <row r="2" spans="1:39" x14ac:dyDescent="0.25">
      <c r="E2" s="15" t="s">
        <v>14</v>
      </c>
      <c r="J2" s="23">
        <f>Time!J$2</f>
        <v>42735</v>
      </c>
      <c r="K2" s="23">
        <f>Time!K$2</f>
        <v>43100</v>
      </c>
      <c r="L2" s="23">
        <f>Time!L$2</f>
        <v>43465</v>
      </c>
      <c r="M2" s="23">
        <f>Time!M$2</f>
        <v>43830</v>
      </c>
      <c r="N2" s="23">
        <f>Time!N$2</f>
        <v>44196</v>
      </c>
      <c r="O2" s="23">
        <f>Time!O$2</f>
        <v>44561</v>
      </c>
      <c r="P2" s="23">
        <f>Time!P$2</f>
        <v>44926</v>
      </c>
      <c r="Q2" s="23">
        <f>Time!Q$2</f>
        <v>45291</v>
      </c>
      <c r="R2" s="23">
        <f>Time!R$2</f>
        <v>45657</v>
      </c>
      <c r="S2" s="23">
        <f>Time!S$2</f>
        <v>46022</v>
      </c>
      <c r="T2" s="23">
        <f>Time!T$2</f>
        <v>46387</v>
      </c>
      <c r="U2" s="23">
        <f>Time!U$2</f>
        <v>46752</v>
      </c>
      <c r="V2" s="23">
        <f>Time!V$2</f>
        <v>47118</v>
      </c>
      <c r="W2" s="23">
        <f>Time!W$2</f>
        <v>47483</v>
      </c>
      <c r="X2" s="23">
        <f>Time!X$2</f>
        <v>47848</v>
      </c>
      <c r="Y2" s="23">
        <f>Time!Y$2</f>
        <v>48213</v>
      </c>
      <c r="Z2" s="23">
        <f>Time!Z$2</f>
        <v>48579</v>
      </c>
      <c r="AA2" s="23">
        <f>Time!AA$2</f>
        <v>48944</v>
      </c>
      <c r="AB2" s="23">
        <f>Time!AB$2</f>
        <v>49309</v>
      </c>
      <c r="AC2" s="23">
        <f>Time!AC$2</f>
        <v>49674</v>
      </c>
      <c r="AD2" s="23">
        <f>Time!AD$2</f>
        <v>50040</v>
      </c>
      <c r="AE2" s="23">
        <f>Time!AE$2</f>
        <v>50405</v>
      </c>
      <c r="AF2" s="23">
        <f>Time!AF$2</f>
        <v>50770</v>
      </c>
      <c r="AG2" s="23">
        <f>Time!AG$2</f>
        <v>51135</v>
      </c>
      <c r="AH2" s="23">
        <f>Time!AH$2</f>
        <v>51501</v>
      </c>
      <c r="AI2" s="23">
        <f>Time!AI$2</f>
        <v>51866</v>
      </c>
      <c r="AJ2" s="23">
        <f>Time!AJ$2</f>
        <v>52231</v>
      </c>
      <c r="AK2" s="23">
        <f>Time!AK$2</f>
        <v>52596</v>
      </c>
      <c r="AL2" s="23">
        <f>Time!AL$2</f>
        <v>52962</v>
      </c>
      <c r="AM2" s="23">
        <f>Time!AM$2</f>
        <v>53327</v>
      </c>
    </row>
    <row r="3" spans="1:39" x14ac:dyDescent="0.25">
      <c r="E3" s="17" t="s">
        <v>15</v>
      </c>
      <c r="J3" s="5" t="str">
        <f>Time!J$3</f>
        <v>Construction</v>
      </c>
      <c r="K3" s="5" t="str">
        <f>Time!K$3</f>
        <v>Construction</v>
      </c>
      <c r="L3" s="5" t="str">
        <f>Time!L$3</f>
        <v>Construction</v>
      </c>
      <c r="M3" s="5" t="str">
        <f>Time!M$3</f>
        <v>Construction</v>
      </c>
      <c r="N3" s="5" t="str">
        <f>Time!N$3</f>
        <v>Construction</v>
      </c>
      <c r="O3" s="5" t="str">
        <f>Time!O$3</f>
        <v>Construction</v>
      </c>
      <c r="P3" s="5" t="str">
        <f>Time!P$3</f>
        <v>Construction</v>
      </c>
      <c r="Q3" s="5" t="str">
        <f>Time!Q$3</f>
        <v>Construction</v>
      </c>
      <c r="R3" s="5" t="str">
        <f>Time!R$3</f>
        <v>Operation</v>
      </c>
      <c r="S3" s="5" t="str">
        <f>Time!S$3</f>
        <v>Operation</v>
      </c>
      <c r="T3" s="5" t="str">
        <f>Time!T$3</f>
        <v>Operation</v>
      </c>
      <c r="U3" s="5" t="str">
        <f>Time!U$3</f>
        <v>Operation</v>
      </c>
      <c r="V3" s="5" t="str">
        <f>Time!V$3</f>
        <v>Operation</v>
      </c>
      <c r="W3" s="5" t="str">
        <f>Time!W$3</f>
        <v>Operation</v>
      </c>
      <c r="X3" s="5" t="str">
        <f>Time!X$3</f>
        <v>Operation</v>
      </c>
      <c r="Y3" s="5" t="str">
        <f>Time!Y$3</f>
        <v>Operation</v>
      </c>
      <c r="Z3" s="5" t="str">
        <f>Time!Z$3</f>
        <v>Operation</v>
      </c>
      <c r="AA3" s="5" t="str">
        <f>Time!AA$3</f>
        <v>Operation</v>
      </c>
      <c r="AB3" s="5" t="str">
        <f>Time!AB$3</f>
        <v>Operation</v>
      </c>
      <c r="AC3" s="5" t="str">
        <f>Time!AC$3</f>
        <v>Operation</v>
      </c>
      <c r="AD3" s="5" t="str">
        <f>Time!AD$3</f>
        <v>Operation</v>
      </c>
      <c r="AE3" s="5" t="str">
        <f>Time!AE$3</f>
        <v>Operation</v>
      </c>
      <c r="AF3" s="5" t="str">
        <f>Time!AF$3</f>
        <v>Operation</v>
      </c>
      <c r="AG3" s="5" t="str">
        <f>Time!AG$3</f>
        <v>Operation</v>
      </c>
      <c r="AH3" s="5" t="str">
        <f>Time!AH$3</f>
        <v>Operation</v>
      </c>
      <c r="AI3" s="5" t="str">
        <f>Time!AI$3</f>
        <v>Operation</v>
      </c>
      <c r="AJ3" s="5" t="str">
        <f>Time!AJ$3</f>
        <v>Operation</v>
      </c>
      <c r="AK3" s="5" t="str">
        <f>Time!AK$3</f>
        <v>Operation</v>
      </c>
      <c r="AL3" s="5" t="str">
        <f>Time!AL$3</f>
        <v>Post-Forecast</v>
      </c>
      <c r="AM3" s="5" t="str">
        <f>Time!AM$3</f>
        <v>Post-Forecast</v>
      </c>
    </row>
    <row r="4" spans="1:39" x14ac:dyDescent="0.25">
      <c r="E4" s="17" t="s">
        <v>16</v>
      </c>
      <c r="J4" s="86">
        <f>Time!J$4</f>
        <v>2016</v>
      </c>
      <c r="K4" s="86">
        <f>Time!K$4</f>
        <v>2017</v>
      </c>
      <c r="L4" s="86">
        <f>Time!L$4</f>
        <v>2018</v>
      </c>
      <c r="M4" s="86">
        <f>Time!M$4</f>
        <v>2019</v>
      </c>
      <c r="N4" s="86">
        <f>Time!N$4</f>
        <v>2020</v>
      </c>
      <c r="O4" s="86">
        <f>Time!O$4</f>
        <v>2021</v>
      </c>
      <c r="P4" s="86">
        <f>Time!P$4</f>
        <v>2022</v>
      </c>
      <c r="Q4" s="86">
        <f>Time!Q$4</f>
        <v>2023</v>
      </c>
      <c r="R4" s="86">
        <f>Time!R$4</f>
        <v>2024</v>
      </c>
      <c r="S4" s="86">
        <f>Time!S$4</f>
        <v>2025</v>
      </c>
      <c r="T4" s="86">
        <f>Time!T$4</f>
        <v>2026</v>
      </c>
      <c r="U4" s="86">
        <f>Time!U$4</f>
        <v>2027</v>
      </c>
      <c r="V4" s="86">
        <f>Time!V$4</f>
        <v>2028</v>
      </c>
      <c r="W4" s="86">
        <f>Time!W$4</f>
        <v>2029</v>
      </c>
      <c r="X4" s="86">
        <f>Time!X$4</f>
        <v>2030</v>
      </c>
      <c r="Y4" s="86">
        <f>Time!Y$4</f>
        <v>2031</v>
      </c>
      <c r="Z4" s="86">
        <f>Time!Z$4</f>
        <v>2032</v>
      </c>
      <c r="AA4" s="86">
        <f>Time!AA$4</f>
        <v>2033</v>
      </c>
      <c r="AB4" s="86">
        <f>Time!AB$4</f>
        <v>2034</v>
      </c>
      <c r="AC4" s="86">
        <f>Time!AC$4</f>
        <v>2035</v>
      </c>
      <c r="AD4" s="86">
        <f>Time!AD$4</f>
        <v>2036</v>
      </c>
      <c r="AE4" s="86">
        <f>Time!AE$4</f>
        <v>2037</v>
      </c>
      <c r="AF4" s="86">
        <f>Time!AF$4</f>
        <v>2038</v>
      </c>
      <c r="AG4" s="86">
        <f>Time!AG$4</f>
        <v>2039</v>
      </c>
      <c r="AH4" s="86">
        <f>Time!AH$4</f>
        <v>2040</v>
      </c>
      <c r="AI4" s="86">
        <f>Time!AI$4</f>
        <v>2041</v>
      </c>
      <c r="AJ4" s="86">
        <f>Time!AJ$4</f>
        <v>2042</v>
      </c>
      <c r="AK4" s="86">
        <f>Time!AK$4</f>
        <v>2043</v>
      </c>
      <c r="AL4" s="86">
        <f>Time!AL$4</f>
        <v>2044</v>
      </c>
      <c r="AM4" s="86">
        <f>Time!AM$4</f>
        <v>2045</v>
      </c>
    </row>
    <row r="5" spans="1:39" x14ac:dyDescent="0.25">
      <c r="E5" s="17" t="s">
        <v>17</v>
      </c>
      <c r="F5" s="6" t="s">
        <v>1</v>
      </c>
      <c r="G5" s="6" t="s">
        <v>2</v>
      </c>
      <c r="H5" s="6" t="s">
        <v>12</v>
      </c>
      <c r="J5">
        <f>Time!J$5</f>
        <v>1</v>
      </c>
      <c r="K5">
        <f>Time!K$5</f>
        <v>2</v>
      </c>
      <c r="L5">
        <f>Time!L$5</f>
        <v>3</v>
      </c>
      <c r="M5">
        <f>Time!M$5</f>
        <v>4</v>
      </c>
      <c r="N5">
        <f>Time!N$5</f>
        <v>5</v>
      </c>
      <c r="O5">
        <f>Time!O$5</f>
        <v>6</v>
      </c>
      <c r="P5">
        <f>Time!P$5</f>
        <v>7</v>
      </c>
      <c r="Q5">
        <f>Time!Q$5</f>
        <v>8</v>
      </c>
      <c r="R5">
        <f>Time!R$5</f>
        <v>9</v>
      </c>
      <c r="S5">
        <f>Time!S$5</f>
        <v>10</v>
      </c>
      <c r="T5">
        <f>Time!T$5</f>
        <v>11</v>
      </c>
      <c r="U5">
        <f>Time!U$5</f>
        <v>12</v>
      </c>
      <c r="V5">
        <f>Time!V$5</f>
        <v>13</v>
      </c>
      <c r="W5">
        <f>Time!W$5</f>
        <v>14</v>
      </c>
      <c r="X5">
        <f>Time!X$5</f>
        <v>15</v>
      </c>
      <c r="Y5">
        <f>Time!Y$5</f>
        <v>16</v>
      </c>
      <c r="Z5">
        <f>Time!Z$5</f>
        <v>17</v>
      </c>
      <c r="AA5">
        <f>Time!AA$5</f>
        <v>18</v>
      </c>
      <c r="AB5">
        <f>Time!AB$5</f>
        <v>19</v>
      </c>
      <c r="AC5">
        <f>Time!AC$5</f>
        <v>20</v>
      </c>
      <c r="AD5">
        <f>Time!AD$5</f>
        <v>21</v>
      </c>
      <c r="AE5">
        <f>Time!AE$5</f>
        <v>22</v>
      </c>
      <c r="AF5">
        <f>Time!AF$5</f>
        <v>23</v>
      </c>
      <c r="AG5">
        <f>Time!AG$5</f>
        <v>24</v>
      </c>
      <c r="AH5">
        <f>Time!AH$5</f>
        <v>25</v>
      </c>
      <c r="AI5">
        <f>Time!AI$5</f>
        <v>26</v>
      </c>
      <c r="AJ5">
        <f>Time!AJ$5</f>
        <v>27</v>
      </c>
      <c r="AK5">
        <f>Time!AK$5</f>
        <v>28</v>
      </c>
      <c r="AL5">
        <f>Time!AL$5</f>
        <v>29</v>
      </c>
      <c r="AM5">
        <f>Time!AM$5</f>
        <v>30</v>
      </c>
    </row>
    <row r="6" spans="1:39" x14ac:dyDescent="0.25">
      <c r="F6" s="6"/>
      <c r="G6" s="6"/>
      <c r="H6" s="6"/>
    </row>
    <row r="7" spans="1:39" x14ac:dyDescent="0.25">
      <c r="A7" s="14" t="s">
        <v>67</v>
      </c>
      <c r="B7" s="14"/>
      <c r="C7" s="14"/>
      <c r="D7" s="132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s="115" customFormat="1" x14ac:dyDescent="0.25">
      <c r="A8"/>
      <c r="C8" s="16"/>
      <c r="D8" s="146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18" customFormat="1" x14ac:dyDescent="0.25">
      <c r="A9" s="42"/>
      <c r="B9" s="42" t="s">
        <v>523</v>
      </c>
      <c r="C9" s="43"/>
      <c r="D9" s="133"/>
    </row>
    <row r="10" spans="1:39" s="18" customFormat="1" x14ac:dyDescent="0.25">
      <c r="A10" s="42"/>
      <c r="B10" s="42"/>
      <c r="C10" s="43"/>
      <c r="D10" s="133"/>
    </row>
    <row r="11" spans="1:39" s="18" customFormat="1" x14ac:dyDescent="0.25">
      <c r="A11" s="42"/>
      <c r="B11" s="42"/>
      <c r="C11" s="43" t="s">
        <v>135</v>
      </c>
      <c r="D11" s="133"/>
    </row>
    <row r="12" spans="1:39" s="61" customFormat="1" x14ac:dyDescent="0.25">
      <c r="A12" s="96"/>
      <c r="B12" s="96"/>
      <c r="C12" s="97"/>
      <c r="D12" s="141"/>
      <c r="E12" s="61" t="str">
        <f>InpC!E$71</f>
        <v>Value of Travel Time - Vehicle</v>
      </c>
      <c r="F12" s="61">
        <f>InpC!F$71</f>
        <v>14.8</v>
      </c>
      <c r="G12" s="61" t="str">
        <f>InpC!G$71</f>
        <v>$/hour</v>
      </c>
    </row>
    <row r="13" spans="1:39" s="61" customFormat="1" x14ac:dyDescent="0.25">
      <c r="A13" s="96"/>
      <c r="B13" s="96"/>
      <c r="C13" s="97"/>
      <c r="D13" s="141"/>
      <c r="E13" s="61" t="str">
        <f>InpC!E$70</f>
        <v>Average Vehicle Occupancy</v>
      </c>
      <c r="F13" s="61">
        <f>InpC!F$70</f>
        <v>1.1499999999999999</v>
      </c>
      <c r="G13" s="61" t="str">
        <f>InpC!G$70</f>
        <v>person</v>
      </c>
    </row>
    <row r="14" spans="1:39" s="19" customFormat="1" x14ac:dyDescent="0.25">
      <c r="A14" s="56"/>
      <c r="B14" s="56"/>
      <c r="C14" s="57"/>
      <c r="D14" s="134"/>
      <c r="E14" s="19" t="str">
        <f>InpV!E$64</f>
        <v>Annual vehicle delay - Montebello Blvd - Travel Time</v>
      </c>
      <c r="F14" s="19">
        <f>InpV!F$64</f>
        <v>0</v>
      </c>
      <c r="G14" s="19" t="str">
        <f>InpV!G$64</f>
        <v>hours</v>
      </c>
      <c r="H14" s="19">
        <f>InpV!H$64</f>
        <v>14961575.527660064</v>
      </c>
      <c r="I14" s="19">
        <f>InpV!I$64</f>
        <v>0</v>
      </c>
      <c r="J14" s="19">
        <f>InpV!J$64</f>
        <v>0</v>
      </c>
      <c r="K14" s="19">
        <f>InpV!K$64</f>
        <v>0</v>
      </c>
      <c r="L14" s="19">
        <f>InpV!L$64</f>
        <v>0</v>
      </c>
      <c r="M14" s="19">
        <f>InpV!M$64</f>
        <v>0</v>
      </c>
      <c r="N14" s="19">
        <f>InpV!N$64</f>
        <v>0</v>
      </c>
      <c r="O14" s="19">
        <f>InpV!O$64</f>
        <v>0</v>
      </c>
      <c r="P14" s="19">
        <f>InpV!P$64</f>
        <v>88873.381140977755</v>
      </c>
      <c r="Q14" s="19">
        <f>InpV!Q$64</f>
        <v>145174.30952511152</v>
      </c>
      <c r="R14" s="19">
        <f>InpV!R$64</f>
        <v>201423.10041960439</v>
      </c>
      <c r="S14" s="19">
        <f>InpV!S$64</f>
        <v>257619.89129318437</v>
      </c>
      <c r="T14" s="19">
        <f>InpV!T$64</f>
        <v>313764.81913172605</v>
      </c>
      <c r="U14" s="19">
        <f>InpV!U$64</f>
        <v>369858.02044036938</v>
      </c>
      <c r="V14" s="19">
        <f>InpV!V$64</f>
        <v>425899.63124562649</v>
      </c>
      <c r="W14" s="19">
        <f>InpV!W$64</f>
        <v>481889.78709747782</v>
      </c>
      <c r="X14" s="19">
        <f>InpV!X$64</f>
        <v>537828.62307145621</v>
      </c>
      <c r="Y14" s="19">
        <f>InpV!Y$64</f>
        <v>593716.27377072209</v>
      </c>
      <c r="Z14" s="19">
        <f>InpV!Z$64</f>
        <v>649552.87332812569</v>
      </c>
      <c r="AA14" s="19">
        <f>InpV!AA$64</f>
        <v>705338.55540825974</v>
      </c>
      <c r="AB14" s="19">
        <f>InpV!AB$64</f>
        <v>761073.45320950076</v>
      </c>
      <c r="AC14" s="19">
        <f>InpV!AC$64</f>
        <v>816757.69946604094</v>
      </c>
      <c r="AD14" s="19">
        <f>InpV!AD$64</f>
        <v>872391.42644990666</v>
      </c>
      <c r="AE14" s="19">
        <f>InpV!AE$64</f>
        <v>927974.76597297005</v>
      </c>
      <c r="AF14" s="19">
        <f>InpV!AF$64</f>
        <v>983507.8493889469</v>
      </c>
      <c r="AG14" s="19">
        <f>InpV!AG$64</f>
        <v>1038990.8075953869</v>
      </c>
      <c r="AH14" s="19">
        <f>InpV!AH$64</f>
        <v>1094423.77103565</v>
      </c>
      <c r="AI14" s="19">
        <f>InpV!AI$64</f>
        <v>1149806.8697008775</v>
      </c>
      <c r="AJ14" s="19">
        <f>InpV!AJ$64</f>
        <v>1205140.2331319475</v>
      </c>
      <c r="AK14" s="19">
        <f>InpV!AK$64</f>
        <v>1260423.9904214239</v>
      </c>
      <c r="AL14" s="19">
        <f>InpV!AL$64</f>
        <v>1315658.2702154946</v>
      </c>
      <c r="AM14" s="19">
        <f>InpV!AM$64</f>
        <v>1370843.2007159004</v>
      </c>
    </row>
    <row r="15" spans="1:39" s="61" customFormat="1" x14ac:dyDescent="0.25">
      <c r="A15" s="96"/>
      <c r="B15" s="96"/>
      <c r="C15" s="97"/>
      <c r="D15" s="141"/>
      <c r="E15" s="61" t="str">
        <f>Time!E$62</f>
        <v>Value of Time Esclation Factor</v>
      </c>
      <c r="F15" s="61">
        <f>Time!F$62</f>
        <v>0</v>
      </c>
      <c r="G15" s="61" t="str">
        <f>Time!G$62</f>
        <v>factor</v>
      </c>
      <c r="H15" s="61">
        <f>Time!H$62</f>
        <v>0</v>
      </c>
      <c r="I15" s="61">
        <f>Time!I$62</f>
        <v>0</v>
      </c>
      <c r="J15" s="61">
        <f>Time!J$62</f>
        <v>1</v>
      </c>
      <c r="K15" s="61">
        <f>Time!K$62</f>
        <v>1</v>
      </c>
      <c r="L15" s="61">
        <f>Time!L$62</f>
        <v>1</v>
      </c>
      <c r="M15" s="61">
        <f>Time!M$62</f>
        <v>1</v>
      </c>
      <c r="N15" s="61">
        <f>Time!N$62</f>
        <v>1</v>
      </c>
      <c r="O15" s="61">
        <f>Time!O$62</f>
        <v>1</v>
      </c>
      <c r="P15" s="61">
        <f>Time!P$62</f>
        <v>1</v>
      </c>
      <c r="Q15" s="61">
        <f>Time!Q$62</f>
        <v>1</v>
      </c>
      <c r="R15" s="61">
        <f>Time!R$62</f>
        <v>1</v>
      </c>
      <c r="S15" s="61">
        <f>Time!S$62</f>
        <v>1</v>
      </c>
      <c r="T15" s="61">
        <f>Time!T$62</f>
        <v>1</v>
      </c>
      <c r="U15" s="61">
        <f>Time!U$62</f>
        <v>1</v>
      </c>
      <c r="V15" s="61">
        <f>Time!V$62</f>
        <v>1</v>
      </c>
      <c r="W15" s="61">
        <f>Time!W$62</f>
        <v>1</v>
      </c>
      <c r="X15" s="61">
        <f>Time!X$62</f>
        <v>1</v>
      </c>
      <c r="Y15" s="61">
        <f>Time!Y$62</f>
        <v>1</v>
      </c>
      <c r="Z15" s="61">
        <f>Time!Z$62</f>
        <v>1</v>
      </c>
      <c r="AA15" s="61">
        <f>Time!AA$62</f>
        <v>1</v>
      </c>
      <c r="AB15" s="61">
        <f>Time!AB$62</f>
        <v>1</v>
      </c>
      <c r="AC15" s="61">
        <f>Time!AC$62</f>
        <v>1</v>
      </c>
      <c r="AD15" s="61">
        <f>Time!AD$62</f>
        <v>1</v>
      </c>
      <c r="AE15" s="61">
        <f>Time!AE$62</f>
        <v>1</v>
      </c>
      <c r="AF15" s="61">
        <f>Time!AF$62</f>
        <v>1</v>
      </c>
      <c r="AG15" s="61">
        <f>Time!AG$62</f>
        <v>1</v>
      </c>
      <c r="AH15" s="61">
        <f>Time!AH$62</f>
        <v>1</v>
      </c>
      <c r="AI15" s="61">
        <f>Time!AI$62</f>
        <v>1</v>
      </c>
      <c r="AJ15" s="61">
        <f>Time!AJ$62</f>
        <v>1</v>
      </c>
      <c r="AK15" s="61">
        <f>Time!AK$62</f>
        <v>1</v>
      </c>
      <c r="AL15" s="61">
        <f>Time!AL$62</f>
        <v>1</v>
      </c>
      <c r="AM15" s="61">
        <f>Time!AM$62</f>
        <v>1</v>
      </c>
    </row>
    <row r="16" spans="1:39" s="61" customFormat="1" x14ac:dyDescent="0.25">
      <c r="A16" s="96"/>
      <c r="B16" s="96"/>
      <c r="C16" s="97"/>
      <c r="D16" s="141"/>
      <c r="E16" s="18" t="s">
        <v>444</v>
      </c>
      <c r="F16" s="18"/>
      <c r="G16" s="18" t="s">
        <v>84</v>
      </c>
      <c r="H16" s="18">
        <f>SUM(J16:AJ16)</f>
        <v>231829524.53384224</v>
      </c>
      <c r="I16" s="18"/>
      <c r="J16" s="18">
        <f>J14 * $F12 * $F13 * J15</f>
        <v>0</v>
      </c>
      <c r="K16" s="18">
        <f t="shared" ref="K16:AJ16" si="0">K14 * $F12 * $F13 * K15</f>
        <v>0</v>
      </c>
      <c r="L16" s="18">
        <f t="shared" si="0"/>
        <v>0</v>
      </c>
      <c r="M16" s="18">
        <f t="shared" si="0"/>
        <v>0</v>
      </c>
      <c r="N16" s="18">
        <f t="shared" si="0"/>
        <v>0</v>
      </c>
      <c r="O16" s="18">
        <f t="shared" si="0"/>
        <v>0</v>
      </c>
      <c r="P16" s="18">
        <f t="shared" si="0"/>
        <v>1512624.9470194413</v>
      </c>
      <c r="Q16" s="18">
        <f t="shared" si="0"/>
        <v>2470866.748117398</v>
      </c>
      <c r="R16" s="18">
        <f t="shared" si="0"/>
        <v>3428221.1691416665</v>
      </c>
      <c r="S16" s="18">
        <f t="shared" si="0"/>
        <v>4384690.5498099979</v>
      </c>
      <c r="T16" s="18">
        <f t="shared" si="0"/>
        <v>5340277.2216219772</v>
      </c>
      <c r="U16" s="18">
        <f t="shared" si="0"/>
        <v>6294983.507895086</v>
      </c>
      <c r="V16" s="18">
        <f t="shared" si="0"/>
        <v>7248811.7238005633</v>
      </c>
      <c r="W16" s="18">
        <f t="shared" si="0"/>
        <v>8201764.1763990717</v>
      </c>
      <c r="X16" s="18">
        <f t="shared" si="0"/>
        <v>9153843.1646761838</v>
      </c>
      <c r="Y16" s="18">
        <f t="shared" si="0"/>
        <v>10105050.97957769</v>
      </c>
      <c r="Z16" s="18">
        <f t="shared" si="0"/>
        <v>11055389.904044699</v>
      </c>
      <c r="AA16" s="18">
        <f t="shared" si="0"/>
        <v>12004862.213048579</v>
      </c>
      <c r="AB16" s="18">
        <f t="shared" si="0"/>
        <v>12953470.173625702</v>
      </c>
      <c r="AC16" s="18">
        <f t="shared" si="0"/>
        <v>13901216.044912016</v>
      </c>
      <c r="AD16" s="18">
        <f t="shared" si="0"/>
        <v>14848102.078177411</v>
      </c>
      <c r="AE16" s="18">
        <f t="shared" si="0"/>
        <v>15794130.516859949</v>
      </c>
      <c r="AF16" s="18">
        <f t="shared" si="0"/>
        <v>16739303.596599875</v>
      </c>
      <c r="AG16" s="18">
        <f t="shared" si="0"/>
        <v>17683623.545273483</v>
      </c>
      <c r="AH16" s="18">
        <f t="shared" si="0"/>
        <v>18627092.583026763</v>
      </c>
      <c r="AI16" s="18">
        <f t="shared" si="0"/>
        <v>19569712.922308933</v>
      </c>
      <c r="AJ16" s="18">
        <f t="shared" si="0"/>
        <v>20511486.767905742</v>
      </c>
      <c r="AK16" s="18">
        <f t="shared" ref="AK16:AM16" si="1">AK14 * $F12 * $F13 * AK15</f>
        <v>21452416.316972636</v>
      </c>
      <c r="AL16" s="18">
        <f t="shared" si="1"/>
        <v>22392503.759067714</v>
      </c>
      <c r="AM16" s="18">
        <f t="shared" si="1"/>
        <v>23331751.276184626</v>
      </c>
    </row>
    <row r="17" spans="1:39" s="61" customFormat="1" x14ac:dyDescent="0.25">
      <c r="A17" s="96"/>
      <c r="B17" s="96"/>
      <c r="C17" s="97"/>
      <c r="D17" s="141"/>
    </row>
    <row r="18" spans="1:39" s="61" customFormat="1" x14ac:dyDescent="0.25">
      <c r="A18" s="96"/>
      <c r="B18" s="96"/>
      <c r="C18" s="97"/>
      <c r="D18" s="141"/>
      <c r="E18" s="61" t="str">
        <f>InpC!E$71</f>
        <v>Value of Travel Time - Vehicle</v>
      </c>
      <c r="F18" s="61">
        <f>InpC!F$71</f>
        <v>14.8</v>
      </c>
      <c r="G18" s="61" t="str">
        <f>InpC!G$71</f>
        <v>$/hour</v>
      </c>
    </row>
    <row r="19" spans="1:39" s="61" customFormat="1" x14ac:dyDescent="0.25">
      <c r="A19" s="96"/>
      <c r="B19" s="96"/>
      <c r="C19" s="97"/>
      <c r="D19" s="141"/>
      <c r="E19" s="61" t="str">
        <f>InpC!E$70</f>
        <v>Average Vehicle Occupancy</v>
      </c>
      <c r="F19" s="61">
        <f>InpC!F$70</f>
        <v>1.1499999999999999</v>
      </c>
      <c r="G19" s="61" t="str">
        <f>InpC!G$70</f>
        <v>person</v>
      </c>
    </row>
    <row r="20" spans="1:39" s="61" customFormat="1" x14ac:dyDescent="0.25">
      <c r="A20" s="96"/>
      <c r="B20" s="96"/>
      <c r="C20" s="97"/>
      <c r="D20" s="141"/>
      <c r="E20" s="19" t="str">
        <f>InpV!E$71</f>
        <v>Annual vehicle delay - Montebello Blvd - Delay Time</v>
      </c>
      <c r="F20" s="19">
        <f>InpV!F$71</f>
        <v>0</v>
      </c>
      <c r="G20" s="19" t="str">
        <f>InpV!G$71</f>
        <v>hours</v>
      </c>
      <c r="H20" s="19">
        <f>InpV!H$71</f>
        <v>15009578.084054375</v>
      </c>
      <c r="I20" s="19">
        <f>InpV!I$71</f>
        <v>0</v>
      </c>
      <c r="J20" s="19">
        <f>InpV!J$71</f>
        <v>0</v>
      </c>
      <c r="K20" s="19">
        <f>InpV!K$71</f>
        <v>0</v>
      </c>
      <c r="L20" s="19">
        <f>InpV!L$71</f>
        <v>0</v>
      </c>
      <c r="M20" s="19">
        <f>InpV!M$71</f>
        <v>0</v>
      </c>
      <c r="N20" s="19">
        <f>InpV!N$71</f>
        <v>0</v>
      </c>
      <c r="O20" s="19">
        <f>InpV!O$71</f>
        <v>0</v>
      </c>
      <c r="P20" s="19">
        <f>InpV!P$71</f>
        <v>90132.872220319055</v>
      </c>
      <c r="Q20" s="19">
        <f>InpV!Q$71</f>
        <v>146530.25213173992</v>
      </c>
      <c r="R20" s="19">
        <f>InpV!R$71</f>
        <v>202875.24525589554</v>
      </c>
      <c r="S20" s="19">
        <f>InpV!S$71</f>
        <v>259167.98971882634</v>
      </c>
      <c r="T20" s="19">
        <f>InpV!T$71</f>
        <v>315408.62316141103</v>
      </c>
      <c r="U20" s="19">
        <f>InpV!U$71</f>
        <v>371597.28274149436</v>
      </c>
      <c r="V20" s="19">
        <f>InpV!V$71</f>
        <v>427734.10513600538</v>
      </c>
      <c r="W20" s="19">
        <f>InpV!W$71</f>
        <v>483819.22654306213</v>
      </c>
      <c r="X20" s="19">
        <f>InpV!X$71</f>
        <v>539852.78268406703</v>
      </c>
      <c r="Y20" s="19">
        <f>InpV!Y$71</f>
        <v>595834.90880579129</v>
      </c>
      <c r="Z20" s="19">
        <f>InpV!Z$71</f>
        <v>651765.73968244693</v>
      </c>
      <c r="AA20" s="19">
        <f>InpV!AA$71</f>
        <v>707645.40961774986</v>
      </c>
      <c r="AB20" s="19">
        <f>InpV!AB$71</f>
        <v>763474.05244697048</v>
      </c>
      <c r="AC20" s="19">
        <f>InpV!AC$71</f>
        <v>819251.80153897451</v>
      </c>
      <c r="AD20" s="19">
        <f>InpV!AD$71</f>
        <v>874978.78979825322</v>
      </c>
      <c r="AE20" s="19">
        <f>InpV!AE$71</f>
        <v>930655.14966694219</v>
      </c>
      <c r="AF20" s="19">
        <f>InpV!AF$71</f>
        <v>986281.01312683127</v>
      </c>
      <c r="AG20" s="19">
        <f>InpV!AG$71</f>
        <v>1041856.5117013617</v>
      </c>
      <c r="AH20" s="19">
        <f>InpV!AH$71</f>
        <v>1097381.7764576145</v>
      </c>
      <c r="AI20" s="19">
        <f>InpV!AI$71</f>
        <v>1152856.9380082889</v>
      </c>
      <c r="AJ20" s="19">
        <f>InpV!AJ$71</f>
        <v>1208282.1265136681</v>
      </c>
      <c r="AK20" s="19">
        <f>InpV!AK$71</f>
        <v>1263657.4716835781</v>
      </c>
      <c r="AL20" s="19">
        <f>InpV!AL$71</f>
        <v>1318983.1027793332</v>
      </c>
      <c r="AM20" s="19">
        <f>InpV!AM$71</f>
        <v>1374259.1486156743</v>
      </c>
    </row>
    <row r="21" spans="1:39" s="61" customFormat="1" x14ac:dyDescent="0.25">
      <c r="A21" s="96"/>
      <c r="B21" s="96"/>
      <c r="C21" s="97"/>
      <c r="D21" s="141"/>
      <c r="E21" s="61" t="str">
        <f>Time!E$62</f>
        <v>Value of Time Esclation Factor</v>
      </c>
      <c r="F21" s="61">
        <f>Time!F$62</f>
        <v>0</v>
      </c>
      <c r="G21" s="61" t="str">
        <f>Time!G$62</f>
        <v>factor</v>
      </c>
      <c r="H21" s="61">
        <f>Time!H$62</f>
        <v>0</v>
      </c>
      <c r="I21" s="61">
        <f>Time!I$62</f>
        <v>0</v>
      </c>
      <c r="J21" s="61">
        <f>Time!J$62</f>
        <v>1</v>
      </c>
      <c r="K21" s="61">
        <f>Time!K$62</f>
        <v>1</v>
      </c>
      <c r="L21" s="61">
        <f>Time!L$62</f>
        <v>1</v>
      </c>
      <c r="M21" s="61">
        <f>Time!M$62</f>
        <v>1</v>
      </c>
      <c r="N21" s="61">
        <f>Time!N$62</f>
        <v>1</v>
      </c>
      <c r="O21" s="61">
        <f>Time!O$62</f>
        <v>1</v>
      </c>
      <c r="P21" s="61">
        <f>Time!P$62</f>
        <v>1</v>
      </c>
      <c r="Q21" s="61">
        <f>Time!Q$62</f>
        <v>1</v>
      </c>
      <c r="R21" s="61">
        <f>Time!R$62</f>
        <v>1</v>
      </c>
      <c r="S21" s="61">
        <f>Time!S$62</f>
        <v>1</v>
      </c>
      <c r="T21" s="61">
        <f>Time!T$62</f>
        <v>1</v>
      </c>
      <c r="U21" s="61">
        <f>Time!U$62</f>
        <v>1</v>
      </c>
      <c r="V21" s="61">
        <f>Time!V$62</f>
        <v>1</v>
      </c>
      <c r="W21" s="61">
        <f>Time!W$62</f>
        <v>1</v>
      </c>
      <c r="X21" s="61">
        <f>Time!X$62</f>
        <v>1</v>
      </c>
      <c r="Y21" s="61">
        <f>Time!Y$62</f>
        <v>1</v>
      </c>
      <c r="Z21" s="61">
        <f>Time!Z$62</f>
        <v>1</v>
      </c>
      <c r="AA21" s="61">
        <f>Time!AA$62</f>
        <v>1</v>
      </c>
      <c r="AB21" s="61">
        <f>Time!AB$62</f>
        <v>1</v>
      </c>
      <c r="AC21" s="61">
        <f>Time!AC$62</f>
        <v>1</v>
      </c>
      <c r="AD21" s="61">
        <f>Time!AD$62</f>
        <v>1</v>
      </c>
      <c r="AE21" s="61">
        <f>Time!AE$62</f>
        <v>1</v>
      </c>
      <c r="AF21" s="61">
        <f>Time!AF$62</f>
        <v>1</v>
      </c>
      <c r="AG21" s="61">
        <f>Time!AG$62</f>
        <v>1</v>
      </c>
      <c r="AH21" s="61">
        <f>Time!AH$62</f>
        <v>1</v>
      </c>
      <c r="AI21" s="61">
        <f>Time!AI$62</f>
        <v>1</v>
      </c>
      <c r="AJ21" s="61">
        <f>Time!AJ$62</f>
        <v>1</v>
      </c>
      <c r="AK21" s="61">
        <f>Time!AK$62</f>
        <v>1</v>
      </c>
      <c r="AL21" s="61">
        <f>Time!AL$62</f>
        <v>1</v>
      </c>
      <c r="AM21" s="61">
        <f>Time!AM$62</f>
        <v>1</v>
      </c>
    </row>
    <row r="22" spans="1:39" s="61" customFormat="1" x14ac:dyDescent="0.25">
      <c r="A22" s="96"/>
      <c r="B22" s="96"/>
      <c r="C22" s="97"/>
      <c r="D22" s="141"/>
      <c r="E22" s="18" t="s">
        <v>445</v>
      </c>
      <c r="F22" s="18"/>
      <c r="G22" s="18" t="s">
        <v>84</v>
      </c>
      <c r="H22" s="18">
        <f>SUM(J22:AJ22)</f>
        <v>232618851.80022028</v>
      </c>
      <c r="I22" s="18"/>
      <c r="J22" s="18">
        <f>J20 * $F18 * $F19 * J21</f>
        <v>0</v>
      </c>
      <c r="K22" s="18">
        <f t="shared" ref="K22" si="2">K20 * $F18 * $F19 * K21</f>
        <v>0</v>
      </c>
      <c r="L22" s="18">
        <f t="shared" ref="L22" si="3">L20 * $F18 * $F19 * L21</f>
        <v>0</v>
      </c>
      <c r="M22" s="18">
        <f t="shared" ref="M22" si="4">M20 * $F18 * $F19 * M21</f>
        <v>0</v>
      </c>
      <c r="N22" s="18">
        <f t="shared" ref="N22" si="5">N20 * $F18 * $F19 * N21</f>
        <v>0</v>
      </c>
      <c r="O22" s="18">
        <f t="shared" ref="O22" si="6">O20 * $F18 * $F19 * O21</f>
        <v>0</v>
      </c>
      <c r="P22" s="18">
        <f t="shared" ref="P22" si="7">P20 * $F18 * $F19 * P21</f>
        <v>1534061.4851898304</v>
      </c>
      <c r="Q22" s="18">
        <f t="shared" ref="Q22" si="8">Q20 * $F18 * $F19 * Q21</f>
        <v>2493944.8912822134</v>
      </c>
      <c r="R22" s="18">
        <f t="shared" ref="R22" si="9">R20 * $F18 * $F19 * R21</f>
        <v>3452936.6742553422</v>
      </c>
      <c r="S22" s="18">
        <f t="shared" ref="S22" si="10">S20 * $F18 * $F19 * S21</f>
        <v>4411039.1850144239</v>
      </c>
      <c r="T22" s="18">
        <f t="shared" ref="T22" si="11">T20 * $F18 * $F19 * T21</f>
        <v>5368254.7662072163</v>
      </c>
      <c r="U22" s="18">
        <f t="shared" ref="U22" si="12">U20 * $F18 * $F19 * U21</f>
        <v>6324585.7522602333</v>
      </c>
      <c r="V22" s="18">
        <f t="shared" ref="V22" si="13">V20 * $F18 * $F19 * V21</f>
        <v>7280034.4694148116</v>
      </c>
      <c r="W22" s="18">
        <f t="shared" ref="W22" si="14">W20 * $F18 * $F19 * W21</f>
        <v>8234603.2357629174</v>
      </c>
      <c r="X22" s="18">
        <f t="shared" ref="X22" si="15">X20 * $F18 * $F19 * X21</f>
        <v>9188294.3612828217</v>
      </c>
      <c r="Y22" s="18">
        <f t="shared" ref="Y22" si="16">Y20 * $F18 * $F19 * Y21</f>
        <v>10141110.147874568</v>
      </c>
      <c r="Z22" s="18">
        <f t="shared" ref="Z22" si="17">Z20 * $F18 * $F19 * Z21</f>
        <v>11093052.889395246</v>
      </c>
      <c r="AA22" s="18">
        <f t="shared" ref="AA22" si="18">AA20 * $F18 * $F19 * AA21</f>
        <v>12044124.871694101</v>
      </c>
      <c r="AB22" s="18">
        <f t="shared" ref="AB22" si="19">AB20 * $F18 * $F19 * AB21</f>
        <v>12994328.372647436</v>
      </c>
      <c r="AC22" s="18">
        <f t="shared" ref="AC22" si="20">AC20 * $F18 * $F19 * AC21</f>
        <v>13943665.662193347</v>
      </c>
      <c r="AD22" s="18">
        <f t="shared" ref="AD22" si="21">AD20 * $F18 * $F19 * AD21</f>
        <v>14892139.002366269</v>
      </c>
      <c r="AE22" s="18">
        <f t="shared" ref="AE22" si="22">AE20 * $F18 * $F19 * AE21</f>
        <v>15839750.647331355</v>
      </c>
      <c r="AF22" s="18">
        <f t="shared" ref="AF22" si="23">AF20 * $F18 * $F19 * AF21</f>
        <v>16786502.843418665</v>
      </c>
      <c r="AG22" s="18">
        <f t="shared" ref="AG22" si="24">AG20 * $F18 * $F19 * AG21</f>
        <v>17732397.829157177</v>
      </c>
      <c r="AH22" s="18">
        <f t="shared" ref="AH22" si="25">AH20 * $F18 * $F19 * AH21</f>
        <v>18677437.8353086</v>
      </c>
      <c r="AI22" s="18">
        <f t="shared" ref="AI22" si="26">AI20 * $F18 * $F19 * AI21</f>
        <v>19621625.084901076</v>
      </c>
      <c r="AJ22" s="18">
        <f t="shared" ref="AJ22:AM22" si="27">AJ20 * $F18 * $F19 * AJ21</f>
        <v>20564961.793262631</v>
      </c>
      <c r="AK22" s="18">
        <f t="shared" si="27"/>
        <v>21507450.168054499</v>
      </c>
      <c r="AL22" s="18">
        <f t="shared" si="27"/>
        <v>22449092.40930425</v>
      </c>
      <c r="AM22" s="18">
        <f t="shared" si="27"/>
        <v>23389890.709438778</v>
      </c>
    </row>
    <row r="23" spans="1:39" s="61" customFormat="1" x14ac:dyDescent="0.25">
      <c r="A23" s="96"/>
      <c r="B23" s="96"/>
      <c r="C23" s="97"/>
      <c r="D23" s="141"/>
    </row>
    <row r="24" spans="1:39" s="19" customFormat="1" x14ac:dyDescent="0.25">
      <c r="A24" s="56"/>
      <c r="B24" s="56"/>
      <c r="C24" s="57"/>
      <c r="D24" s="134"/>
      <c r="E24" s="18" t="str">
        <f t="shared" ref="E24:AJ24" si="28">E16</f>
        <v>Passenger time cost - Travel Time - Auto</v>
      </c>
      <c r="F24" s="18">
        <f t="shared" si="28"/>
        <v>0</v>
      </c>
      <c r="G24" s="18" t="str">
        <f t="shared" si="28"/>
        <v>$</v>
      </c>
      <c r="H24" s="18">
        <f t="shared" si="28"/>
        <v>231829524.53384224</v>
      </c>
      <c r="I24" s="18">
        <f t="shared" si="28"/>
        <v>0</v>
      </c>
      <c r="J24" s="18">
        <f t="shared" si="28"/>
        <v>0</v>
      </c>
      <c r="K24" s="18">
        <f t="shared" si="28"/>
        <v>0</v>
      </c>
      <c r="L24" s="18">
        <f t="shared" si="28"/>
        <v>0</v>
      </c>
      <c r="M24" s="18">
        <f t="shared" si="28"/>
        <v>0</v>
      </c>
      <c r="N24" s="18">
        <f t="shared" si="28"/>
        <v>0</v>
      </c>
      <c r="O24" s="18">
        <f t="shared" si="28"/>
        <v>0</v>
      </c>
      <c r="P24" s="18">
        <f t="shared" si="28"/>
        <v>1512624.9470194413</v>
      </c>
      <c r="Q24" s="18">
        <f t="shared" si="28"/>
        <v>2470866.748117398</v>
      </c>
      <c r="R24" s="18">
        <f t="shared" si="28"/>
        <v>3428221.1691416665</v>
      </c>
      <c r="S24" s="18">
        <f t="shared" si="28"/>
        <v>4384690.5498099979</v>
      </c>
      <c r="T24" s="18">
        <f t="shared" si="28"/>
        <v>5340277.2216219772</v>
      </c>
      <c r="U24" s="18">
        <f t="shared" si="28"/>
        <v>6294983.507895086</v>
      </c>
      <c r="V24" s="18">
        <f t="shared" si="28"/>
        <v>7248811.7238005633</v>
      </c>
      <c r="W24" s="18">
        <f t="shared" si="28"/>
        <v>8201764.1763990717</v>
      </c>
      <c r="X24" s="18">
        <f t="shared" si="28"/>
        <v>9153843.1646761838</v>
      </c>
      <c r="Y24" s="18">
        <f t="shared" si="28"/>
        <v>10105050.97957769</v>
      </c>
      <c r="Z24" s="18">
        <f t="shared" si="28"/>
        <v>11055389.904044699</v>
      </c>
      <c r="AA24" s="18">
        <f t="shared" si="28"/>
        <v>12004862.213048579</v>
      </c>
      <c r="AB24" s="18">
        <f t="shared" si="28"/>
        <v>12953470.173625702</v>
      </c>
      <c r="AC24" s="18">
        <f t="shared" si="28"/>
        <v>13901216.044912016</v>
      </c>
      <c r="AD24" s="18">
        <f t="shared" si="28"/>
        <v>14848102.078177411</v>
      </c>
      <c r="AE24" s="18">
        <f t="shared" si="28"/>
        <v>15794130.516859949</v>
      </c>
      <c r="AF24" s="18">
        <f t="shared" si="28"/>
        <v>16739303.596599875</v>
      </c>
      <c r="AG24" s="18">
        <f t="shared" si="28"/>
        <v>17683623.545273483</v>
      </c>
      <c r="AH24" s="18">
        <f t="shared" si="28"/>
        <v>18627092.583026763</v>
      </c>
      <c r="AI24" s="18">
        <f t="shared" si="28"/>
        <v>19569712.922308933</v>
      </c>
      <c r="AJ24" s="18">
        <f t="shared" si="28"/>
        <v>20511486.767905742</v>
      </c>
      <c r="AK24" s="18">
        <f t="shared" ref="AK24:AM24" si="29">AK16</f>
        <v>21452416.316972636</v>
      </c>
      <c r="AL24" s="18">
        <f t="shared" si="29"/>
        <v>22392503.759067714</v>
      </c>
      <c r="AM24" s="18">
        <f t="shared" si="29"/>
        <v>23331751.276184626</v>
      </c>
    </row>
    <row r="25" spans="1:39" s="18" customFormat="1" x14ac:dyDescent="0.25">
      <c r="A25" s="42"/>
      <c r="B25" s="42"/>
      <c r="C25" s="43"/>
      <c r="D25" s="133"/>
      <c r="E25" s="18" t="s">
        <v>297</v>
      </c>
      <c r="G25" s="18" t="s">
        <v>84</v>
      </c>
      <c r="H25" s="18">
        <f>SUM(J25:AJ25)</f>
        <v>231829524.53384224</v>
      </c>
      <c r="J25" s="18">
        <f t="shared" ref="J25:AJ25" si="30">SUM(J24:J24)</f>
        <v>0</v>
      </c>
      <c r="K25" s="18">
        <f t="shared" si="30"/>
        <v>0</v>
      </c>
      <c r="L25" s="18">
        <f t="shared" si="30"/>
        <v>0</v>
      </c>
      <c r="M25" s="18">
        <f t="shared" si="30"/>
        <v>0</v>
      </c>
      <c r="N25" s="18">
        <f t="shared" si="30"/>
        <v>0</v>
      </c>
      <c r="O25" s="18">
        <f t="shared" si="30"/>
        <v>0</v>
      </c>
      <c r="P25" s="18">
        <f t="shared" si="30"/>
        <v>1512624.9470194413</v>
      </c>
      <c r="Q25" s="18">
        <f t="shared" si="30"/>
        <v>2470866.748117398</v>
      </c>
      <c r="R25" s="18">
        <f t="shared" si="30"/>
        <v>3428221.1691416665</v>
      </c>
      <c r="S25" s="18">
        <f t="shared" si="30"/>
        <v>4384690.5498099979</v>
      </c>
      <c r="T25" s="18">
        <f t="shared" si="30"/>
        <v>5340277.2216219772</v>
      </c>
      <c r="U25" s="18">
        <f t="shared" si="30"/>
        <v>6294983.507895086</v>
      </c>
      <c r="V25" s="18">
        <f t="shared" si="30"/>
        <v>7248811.7238005633</v>
      </c>
      <c r="W25" s="18">
        <f t="shared" si="30"/>
        <v>8201764.1763990717</v>
      </c>
      <c r="X25" s="18">
        <f t="shared" si="30"/>
        <v>9153843.1646761838</v>
      </c>
      <c r="Y25" s="18">
        <f t="shared" si="30"/>
        <v>10105050.97957769</v>
      </c>
      <c r="Z25" s="18">
        <f t="shared" si="30"/>
        <v>11055389.904044699</v>
      </c>
      <c r="AA25" s="18">
        <f t="shared" si="30"/>
        <v>12004862.213048579</v>
      </c>
      <c r="AB25" s="18">
        <f t="shared" si="30"/>
        <v>12953470.173625702</v>
      </c>
      <c r="AC25" s="18">
        <f t="shared" si="30"/>
        <v>13901216.044912016</v>
      </c>
      <c r="AD25" s="18">
        <f t="shared" si="30"/>
        <v>14848102.078177411</v>
      </c>
      <c r="AE25" s="18">
        <f t="shared" si="30"/>
        <v>15794130.516859949</v>
      </c>
      <c r="AF25" s="18">
        <f t="shared" si="30"/>
        <v>16739303.596599875</v>
      </c>
      <c r="AG25" s="18">
        <f t="shared" si="30"/>
        <v>17683623.545273483</v>
      </c>
      <c r="AH25" s="18">
        <f t="shared" si="30"/>
        <v>18627092.583026763</v>
      </c>
      <c r="AI25" s="18">
        <f t="shared" si="30"/>
        <v>19569712.922308933</v>
      </c>
      <c r="AJ25" s="18">
        <f t="shared" si="30"/>
        <v>20511486.767905742</v>
      </c>
      <c r="AK25" s="18">
        <f t="shared" ref="AK25" si="31">SUM(AK24:AK24)</f>
        <v>21452416.316972636</v>
      </c>
      <c r="AL25" s="18">
        <f t="shared" ref="AL25" si="32">SUM(AL24:AL24)</f>
        <v>22392503.759067714</v>
      </c>
      <c r="AM25" s="18">
        <f t="shared" ref="AM25" si="33">SUM(AM24:AM24)</f>
        <v>23331751.276184626</v>
      </c>
    </row>
    <row r="26" spans="1:39" s="18" customFormat="1" x14ac:dyDescent="0.25">
      <c r="A26" s="42"/>
      <c r="B26" s="42"/>
      <c r="C26" s="43"/>
      <c r="D26" s="133"/>
    </row>
    <row r="27" spans="1:39" s="18" customFormat="1" x14ac:dyDescent="0.25">
      <c r="A27" s="42"/>
      <c r="B27" s="42"/>
      <c r="C27" s="43" t="s">
        <v>136</v>
      </c>
      <c r="D27" s="133"/>
    </row>
    <row r="28" spans="1:39" s="18" customFormat="1" x14ac:dyDescent="0.25">
      <c r="A28" s="42"/>
      <c r="B28" s="42"/>
      <c r="C28" s="43"/>
      <c r="D28" s="133"/>
    </row>
    <row r="29" spans="1:39" s="18" customFormat="1" x14ac:dyDescent="0.25">
      <c r="A29" s="42"/>
      <c r="B29" s="42"/>
      <c r="C29" s="43"/>
      <c r="D29" s="133" t="s">
        <v>446</v>
      </c>
    </row>
    <row r="30" spans="1:39" s="61" customFormat="1" x14ac:dyDescent="0.25">
      <c r="A30" s="96"/>
      <c r="B30" s="96"/>
      <c r="C30" s="97"/>
      <c r="D30" s="141"/>
      <c r="E30" s="61" t="str">
        <f>InpC!E$73</f>
        <v>Truck Driver Value of Time</v>
      </c>
      <c r="F30" s="61">
        <f>InpC!F$73</f>
        <v>28.6</v>
      </c>
      <c r="G30" s="61" t="str">
        <f>InpC!G$73</f>
        <v>$/hour</v>
      </c>
    </row>
    <row r="31" spans="1:39" s="19" customFormat="1" x14ac:dyDescent="0.25">
      <c r="A31" s="56"/>
      <c r="B31" s="56"/>
      <c r="C31" s="57"/>
      <c r="D31" s="134"/>
      <c r="E31" s="19" t="str">
        <f>InpV!E$65</f>
        <v>Annual truck delay - Montebello Blvd - Travel Time</v>
      </c>
      <c r="F31" s="19">
        <f>InpV!F$65</f>
        <v>0</v>
      </c>
      <c r="G31" s="19" t="str">
        <f>InpV!G$65</f>
        <v>hours</v>
      </c>
      <c r="H31" s="19">
        <f>InpV!H$65</f>
        <v>0</v>
      </c>
      <c r="I31" s="19">
        <f>InpV!I$65</f>
        <v>0</v>
      </c>
      <c r="J31" s="19">
        <f>InpV!J$65</f>
        <v>0</v>
      </c>
      <c r="K31" s="19">
        <f>InpV!K$65</f>
        <v>0</v>
      </c>
      <c r="L31" s="19">
        <f>InpV!L$65</f>
        <v>0</v>
      </c>
      <c r="M31" s="19">
        <f>InpV!M$65</f>
        <v>0</v>
      </c>
      <c r="N31" s="19">
        <f>InpV!N$65</f>
        <v>0</v>
      </c>
      <c r="O31" s="19">
        <f>InpV!O$65</f>
        <v>0</v>
      </c>
      <c r="P31" s="19">
        <f>InpV!P$65</f>
        <v>1906.3748763641804</v>
      </c>
      <c r="Q31" s="19">
        <f>InpV!Q$65</f>
        <v>3114.0556690779795</v>
      </c>
      <c r="R31" s="19">
        <f>InpV!R$65</f>
        <v>4320.618088673843</v>
      </c>
      <c r="S31" s="19">
        <f>InpV!S$65</f>
        <v>5526.065083919174</v>
      </c>
      <c r="T31" s="19">
        <f>InpV!T$65</f>
        <v>6730.3995932239513</v>
      </c>
      <c r="U31" s="19">
        <f>InpV!U$65</f>
        <v>7933.6245446861676</v>
      </c>
      <c r="V31" s="19">
        <f>InpV!V$65</f>
        <v>9135.7428561370343</v>
      </c>
      <c r="W31" s="19">
        <f>InpV!W$65</f>
        <v>10336.757435185938</v>
      </c>
      <c r="X31" s="19">
        <f>InpV!X$65</f>
        <v>11536.671179265151</v>
      </c>
      <c r="Y31" s="19">
        <f>InpV!Y$65</f>
        <v>12735.486975674326</v>
      </c>
      <c r="Z31" s="19">
        <f>InpV!Z$65</f>
        <v>13933.20770162476</v>
      </c>
      <c r="AA31" s="19">
        <f>InpV!AA$65</f>
        <v>15129.836224283408</v>
      </c>
      <c r="AB31" s="19">
        <f>InpV!AB$65</f>
        <v>16325.375400816669</v>
      </c>
      <c r="AC31" s="19">
        <f>InpV!AC$65</f>
        <v>17519.828078433973</v>
      </c>
      <c r="AD31" s="19">
        <f>InpV!AD$65</f>
        <v>18713.197094431096</v>
      </c>
      <c r="AE31" s="19">
        <f>InpV!AE$65</f>
        <v>19905.48527623327</v>
      </c>
      <c r="AF31" s="19">
        <f>InpV!AF$65</f>
        <v>21096.695441438089</v>
      </c>
      <c r="AG31" s="19">
        <f>InpV!AG$65</f>
        <v>22286.830397858146</v>
      </c>
      <c r="AH31" s="19">
        <f>InpV!AH$65</f>
        <v>23475.892943563485</v>
      </c>
      <c r="AI31" s="19">
        <f>InpV!AI$65</f>
        <v>24663.885866923825</v>
      </c>
      <c r="AJ31" s="19">
        <f>InpV!AJ$65</f>
        <v>25850.811946650563</v>
      </c>
      <c r="AK31" s="19">
        <f>InpV!AK$65</f>
        <v>27036.673951838515</v>
      </c>
      <c r="AL31" s="19">
        <f>InpV!AL$65</f>
        <v>28221.47464200755</v>
      </c>
      <c r="AM31" s="19">
        <f>InpV!AM$65</f>
        <v>29405.216767143931</v>
      </c>
    </row>
    <row r="32" spans="1:39" s="61" customFormat="1" x14ac:dyDescent="0.25">
      <c r="A32" s="96"/>
      <c r="B32" s="96"/>
      <c r="C32" s="97"/>
      <c r="D32" s="141"/>
      <c r="E32" s="61" t="str">
        <f>Time!E$62</f>
        <v>Value of Time Esclation Factor</v>
      </c>
      <c r="F32" s="61">
        <f>Time!F$62</f>
        <v>0</v>
      </c>
      <c r="G32" s="61" t="str">
        <f>Time!G$62</f>
        <v>factor</v>
      </c>
      <c r="H32" s="61">
        <f>Time!H$62</f>
        <v>0</v>
      </c>
      <c r="I32" s="61">
        <f>Time!I$62</f>
        <v>0</v>
      </c>
      <c r="J32" s="61">
        <f>Time!J$62</f>
        <v>1</v>
      </c>
      <c r="K32" s="61">
        <f>Time!K$62</f>
        <v>1</v>
      </c>
      <c r="L32" s="61">
        <f>Time!L$62</f>
        <v>1</v>
      </c>
      <c r="M32" s="61">
        <f>Time!M$62</f>
        <v>1</v>
      </c>
      <c r="N32" s="61">
        <f>Time!N$62</f>
        <v>1</v>
      </c>
      <c r="O32" s="61">
        <f>Time!O$62</f>
        <v>1</v>
      </c>
      <c r="P32" s="61">
        <f>Time!P$62</f>
        <v>1</v>
      </c>
      <c r="Q32" s="61">
        <f>Time!Q$62</f>
        <v>1</v>
      </c>
      <c r="R32" s="61">
        <f>Time!R$62</f>
        <v>1</v>
      </c>
      <c r="S32" s="61">
        <f>Time!S$62</f>
        <v>1</v>
      </c>
      <c r="T32" s="61">
        <f>Time!T$62</f>
        <v>1</v>
      </c>
      <c r="U32" s="61">
        <f>Time!U$62</f>
        <v>1</v>
      </c>
      <c r="V32" s="61">
        <f>Time!V$62</f>
        <v>1</v>
      </c>
      <c r="W32" s="61">
        <f>Time!W$62</f>
        <v>1</v>
      </c>
      <c r="X32" s="61">
        <f>Time!X$62</f>
        <v>1</v>
      </c>
      <c r="Y32" s="61">
        <f>Time!Y$62</f>
        <v>1</v>
      </c>
      <c r="Z32" s="61">
        <f>Time!Z$62</f>
        <v>1</v>
      </c>
      <c r="AA32" s="61">
        <f>Time!AA$62</f>
        <v>1</v>
      </c>
      <c r="AB32" s="61">
        <f>Time!AB$62</f>
        <v>1</v>
      </c>
      <c r="AC32" s="61">
        <f>Time!AC$62</f>
        <v>1</v>
      </c>
      <c r="AD32" s="61">
        <f>Time!AD$62</f>
        <v>1</v>
      </c>
      <c r="AE32" s="61">
        <f>Time!AE$62</f>
        <v>1</v>
      </c>
      <c r="AF32" s="61">
        <f>Time!AF$62</f>
        <v>1</v>
      </c>
      <c r="AG32" s="61">
        <f>Time!AG$62</f>
        <v>1</v>
      </c>
      <c r="AH32" s="61">
        <f>Time!AH$62</f>
        <v>1</v>
      </c>
      <c r="AI32" s="61">
        <f>Time!AI$62</f>
        <v>1</v>
      </c>
      <c r="AJ32" s="61">
        <f>Time!AJ$62</f>
        <v>1</v>
      </c>
      <c r="AK32" s="61">
        <f>Time!AK$62</f>
        <v>1</v>
      </c>
      <c r="AL32" s="61">
        <f>Time!AL$62</f>
        <v>1</v>
      </c>
      <c r="AM32" s="61">
        <f>Time!AM$62</f>
        <v>1</v>
      </c>
    </row>
    <row r="33" spans="1:39" s="18" customFormat="1" x14ac:dyDescent="0.25">
      <c r="A33" s="42"/>
      <c r="B33" s="42"/>
      <c r="C33" s="43"/>
      <c r="D33" s="133"/>
      <c r="E33" s="18" t="s">
        <v>448</v>
      </c>
      <c r="G33" s="18" t="s">
        <v>84</v>
      </c>
      <c r="H33" s="18">
        <f>SUM(J33:AJ33)</f>
        <v>8356257.7004896998</v>
      </c>
      <c r="J33" s="18">
        <f>J31 * $F30 * J32</f>
        <v>0</v>
      </c>
      <c r="K33" s="18">
        <f t="shared" ref="K33:AJ33" si="34">K31 * $F30 * K32</f>
        <v>0</v>
      </c>
      <c r="L33" s="18">
        <f t="shared" si="34"/>
        <v>0</v>
      </c>
      <c r="M33" s="18">
        <f t="shared" si="34"/>
        <v>0</v>
      </c>
      <c r="N33" s="18">
        <f t="shared" si="34"/>
        <v>0</v>
      </c>
      <c r="O33" s="18">
        <f t="shared" si="34"/>
        <v>0</v>
      </c>
      <c r="P33" s="18">
        <f t="shared" si="34"/>
        <v>54522.321464015564</v>
      </c>
      <c r="Q33" s="18">
        <f t="shared" si="34"/>
        <v>89061.992135630222</v>
      </c>
      <c r="R33" s="18">
        <f t="shared" si="34"/>
        <v>123569.67733607191</v>
      </c>
      <c r="S33" s="18">
        <f t="shared" si="34"/>
        <v>158045.46140008839</v>
      </c>
      <c r="T33" s="18">
        <f t="shared" si="34"/>
        <v>192489.42836620501</v>
      </c>
      <c r="U33" s="18">
        <f t="shared" si="34"/>
        <v>226901.66197802441</v>
      </c>
      <c r="V33" s="18">
        <f t="shared" si="34"/>
        <v>261282.24568551918</v>
      </c>
      <c r="W33" s="18">
        <f t="shared" si="34"/>
        <v>295631.26264631783</v>
      </c>
      <c r="X33" s="18">
        <f t="shared" si="34"/>
        <v>329948.79572698334</v>
      </c>
      <c r="Y33" s="18">
        <f t="shared" si="34"/>
        <v>364234.92750428576</v>
      </c>
      <c r="Z33" s="18">
        <f t="shared" si="34"/>
        <v>398489.74026646814</v>
      </c>
      <c r="AA33" s="18">
        <f t="shared" si="34"/>
        <v>432713.31601450552</v>
      </c>
      <c r="AB33" s="18">
        <f t="shared" si="34"/>
        <v>466905.73646335676</v>
      </c>
      <c r="AC33" s="18">
        <f t="shared" si="34"/>
        <v>501067.08304321166</v>
      </c>
      <c r="AD33" s="18">
        <f t="shared" si="34"/>
        <v>535197.43690072943</v>
      </c>
      <c r="AE33" s="18">
        <f t="shared" si="34"/>
        <v>569296.87890027161</v>
      </c>
      <c r="AF33" s="18">
        <f t="shared" si="34"/>
        <v>603365.48962512938</v>
      </c>
      <c r="AG33" s="18">
        <f t="shared" si="34"/>
        <v>637403.34937874298</v>
      </c>
      <c r="AH33" s="18">
        <f t="shared" si="34"/>
        <v>671410.53818591568</v>
      </c>
      <c r="AI33" s="18">
        <f t="shared" si="34"/>
        <v>705387.13579402142</v>
      </c>
      <c r="AJ33" s="18">
        <f t="shared" si="34"/>
        <v>739333.2216742062</v>
      </c>
      <c r="AK33" s="18">
        <f t="shared" ref="AK33:AM33" si="35">AK31 * $F30 * AK32</f>
        <v>773248.87502258155</v>
      </c>
      <c r="AL33" s="18">
        <f t="shared" si="35"/>
        <v>807134.17476141592</v>
      </c>
      <c r="AM33" s="18">
        <f t="shared" si="35"/>
        <v>840989.19954031648</v>
      </c>
    </row>
    <row r="34" spans="1:39" s="18" customFormat="1" x14ac:dyDescent="0.25">
      <c r="A34" s="42"/>
      <c r="B34" s="42"/>
      <c r="C34" s="43"/>
      <c r="D34" s="133"/>
      <c r="H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</row>
    <row r="35" spans="1:39" s="18" customFormat="1" x14ac:dyDescent="0.25">
      <c r="A35" s="42"/>
      <c r="B35" s="42"/>
      <c r="C35" s="43"/>
      <c r="D35" s="133"/>
      <c r="E35" s="61" t="str">
        <f>InpC!E$73</f>
        <v>Truck Driver Value of Time</v>
      </c>
      <c r="F35" s="61">
        <f>InpC!F$73</f>
        <v>28.6</v>
      </c>
      <c r="G35" s="61" t="str">
        <f>InpC!G$73</f>
        <v>$/hour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</row>
    <row r="36" spans="1:39" s="18" customFormat="1" x14ac:dyDescent="0.25">
      <c r="A36" s="42"/>
      <c r="B36" s="42"/>
      <c r="C36" s="43"/>
      <c r="D36" s="133"/>
      <c r="E36" s="19" t="str">
        <f>InpV!E$72</f>
        <v>Annual truck delay - Montebello Blvd - Delay Time</v>
      </c>
      <c r="F36" s="19">
        <f>InpV!F$72</f>
        <v>0</v>
      </c>
      <c r="G36" s="19" t="str">
        <f>InpV!G$72</f>
        <v>hours</v>
      </c>
      <c r="H36" s="19">
        <f>InpV!H$72</f>
        <v>0</v>
      </c>
      <c r="I36" s="19">
        <f>InpV!I$72</f>
        <v>0</v>
      </c>
      <c r="J36" s="19">
        <f>InpV!J$72</f>
        <v>0</v>
      </c>
      <c r="K36" s="19">
        <f>InpV!K$72</f>
        <v>0</v>
      </c>
      <c r="L36" s="19">
        <f>InpV!L$72</f>
        <v>0</v>
      </c>
      <c r="M36" s="19">
        <f>InpV!M$72</f>
        <v>0</v>
      </c>
      <c r="N36" s="19">
        <f>InpV!N$72</f>
        <v>0</v>
      </c>
      <c r="O36" s="19">
        <f>InpV!O$72</f>
        <v>0</v>
      </c>
      <c r="P36" s="19">
        <f>InpV!P$72</f>
        <v>1933.3915389445358</v>
      </c>
      <c r="Q36" s="19">
        <f>InpV!Q$72</f>
        <v>3143.1412612528484</v>
      </c>
      <c r="R36" s="19">
        <f>InpV!R$72</f>
        <v>4351.7672628945929</v>
      </c>
      <c r="S36" s="19">
        <f>InpV!S$72</f>
        <v>5559.2725067368274</v>
      </c>
      <c r="T36" s="19">
        <f>InpV!T$72</f>
        <v>6765.6599452396658</v>
      </c>
      <c r="U36" s="19">
        <f>InpV!U$72</f>
        <v>7970.9325205019231</v>
      </c>
      <c r="V36" s="19">
        <f>InpV!V$72</f>
        <v>9175.0931643065524</v>
      </c>
      <c r="W36" s="19">
        <f>InpV!W$72</f>
        <v>10378.144798165786</v>
      </c>
      <c r="X36" s="19">
        <f>InpV!X$72</f>
        <v>11580.090333366097</v>
      </c>
      <c r="Y36" s="19">
        <f>InpV!Y$72</f>
        <v>12780.932671012888</v>
      </c>
      <c r="Z36" s="19">
        <f>InpV!Z$72</f>
        <v>13980.674702074963</v>
      </c>
      <c r="AA36" s="19">
        <f>InpV!AA$72</f>
        <v>15179.319307428752</v>
      </c>
      <c r="AB36" s="19">
        <f>InpV!AB$72</f>
        <v>16376.869357902331</v>
      </c>
      <c r="AC36" s="19">
        <f>InpV!AC$72</f>
        <v>17573.327714319166</v>
      </c>
      <c r="AD36" s="19">
        <f>InpV!AD$72</f>
        <v>18768.697227541696</v>
      </c>
      <c r="AE36" s="19">
        <f>InpV!AE$72</f>
        <v>19962.980738514594</v>
      </c>
      <c r="AF36" s="19">
        <f>InpV!AF$72</f>
        <v>21156.181078307924</v>
      </c>
      <c r="AG36" s="19">
        <f>InpV!AG$72</f>
        <v>22348.301068159955</v>
      </c>
      <c r="AH36" s="19">
        <f>InpV!AH$72</f>
        <v>23539.343519519825</v>
      </c>
      <c r="AI36" s="19">
        <f>InpV!AI$72</f>
        <v>24729.311234089957</v>
      </c>
      <c r="AJ36" s="19">
        <f>InpV!AJ$72</f>
        <v>25918.207003868265</v>
      </c>
      <c r="AK36" s="19">
        <f>InpV!AK$72</f>
        <v>27106.033611190131</v>
      </c>
      <c r="AL36" s="19">
        <f>InpV!AL$72</f>
        <v>28292.793828770176</v>
      </c>
      <c r="AM36" s="19">
        <f>InpV!AM$72</f>
        <v>29478.490419743783</v>
      </c>
    </row>
    <row r="37" spans="1:39" s="18" customFormat="1" x14ac:dyDescent="0.25">
      <c r="A37" s="42"/>
      <c r="B37" s="42"/>
      <c r="C37" s="43"/>
      <c r="D37" s="133"/>
      <c r="E37" s="61" t="str">
        <f>Time!E$62</f>
        <v>Value of Time Esclation Factor</v>
      </c>
      <c r="F37" s="61">
        <f>Time!F$62</f>
        <v>0</v>
      </c>
      <c r="G37" s="61" t="str">
        <f>Time!G$62</f>
        <v>factor</v>
      </c>
      <c r="H37" s="61">
        <f>Time!H$62</f>
        <v>0</v>
      </c>
      <c r="I37" s="61">
        <f>Time!I$62</f>
        <v>0</v>
      </c>
      <c r="J37" s="61">
        <f>Time!J$62</f>
        <v>1</v>
      </c>
      <c r="K37" s="61">
        <f>Time!K$62</f>
        <v>1</v>
      </c>
      <c r="L37" s="61">
        <f>Time!L$62</f>
        <v>1</v>
      </c>
      <c r="M37" s="61">
        <f>Time!M$62</f>
        <v>1</v>
      </c>
      <c r="N37" s="61">
        <f>Time!N$62</f>
        <v>1</v>
      </c>
      <c r="O37" s="61">
        <f>Time!O$62</f>
        <v>1</v>
      </c>
      <c r="P37" s="61">
        <f>Time!P$62</f>
        <v>1</v>
      </c>
      <c r="Q37" s="61">
        <f>Time!Q$62</f>
        <v>1</v>
      </c>
      <c r="R37" s="61">
        <f>Time!R$62</f>
        <v>1</v>
      </c>
      <c r="S37" s="61">
        <f>Time!S$62</f>
        <v>1</v>
      </c>
      <c r="T37" s="61">
        <f>Time!T$62</f>
        <v>1</v>
      </c>
      <c r="U37" s="61">
        <f>Time!U$62</f>
        <v>1</v>
      </c>
      <c r="V37" s="61">
        <f>Time!V$62</f>
        <v>1</v>
      </c>
      <c r="W37" s="61">
        <f>Time!W$62</f>
        <v>1</v>
      </c>
      <c r="X37" s="61">
        <f>Time!X$62</f>
        <v>1</v>
      </c>
      <c r="Y37" s="61">
        <f>Time!Y$62</f>
        <v>1</v>
      </c>
      <c r="Z37" s="61">
        <f>Time!Z$62</f>
        <v>1</v>
      </c>
      <c r="AA37" s="61">
        <f>Time!AA$62</f>
        <v>1</v>
      </c>
      <c r="AB37" s="61">
        <f>Time!AB$62</f>
        <v>1</v>
      </c>
      <c r="AC37" s="61">
        <f>Time!AC$62</f>
        <v>1</v>
      </c>
      <c r="AD37" s="61">
        <f>Time!AD$62</f>
        <v>1</v>
      </c>
      <c r="AE37" s="61">
        <f>Time!AE$62</f>
        <v>1</v>
      </c>
      <c r="AF37" s="61">
        <f>Time!AF$62</f>
        <v>1</v>
      </c>
      <c r="AG37" s="61">
        <f>Time!AG$62</f>
        <v>1</v>
      </c>
      <c r="AH37" s="61">
        <f>Time!AH$62</f>
        <v>1</v>
      </c>
      <c r="AI37" s="61">
        <f>Time!AI$62</f>
        <v>1</v>
      </c>
      <c r="AJ37" s="61">
        <f>Time!AJ$62</f>
        <v>1</v>
      </c>
      <c r="AK37" s="61">
        <f>Time!AK$62</f>
        <v>1</v>
      </c>
      <c r="AL37" s="61">
        <f>Time!AL$62</f>
        <v>1</v>
      </c>
      <c r="AM37" s="61">
        <f>Time!AM$62</f>
        <v>1</v>
      </c>
    </row>
    <row r="38" spans="1:39" s="18" customFormat="1" x14ac:dyDescent="0.25">
      <c r="A38" s="42"/>
      <c r="B38" s="42"/>
      <c r="C38" s="43"/>
      <c r="D38" s="133"/>
      <c r="E38" s="18" t="s">
        <v>449</v>
      </c>
      <c r="G38" s="18" t="s">
        <v>84</v>
      </c>
      <c r="H38" s="18">
        <f>SUM(J38:AJ38)</f>
        <v>8384708.8740886645</v>
      </c>
      <c r="J38" s="18">
        <f>J36 * $F35 * J37</f>
        <v>0</v>
      </c>
      <c r="K38" s="18">
        <f t="shared" ref="K38" si="36">K36 * $F35 * K37</f>
        <v>0</v>
      </c>
      <c r="L38" s="18">
        <f t="shared" ref="L38" si="37">L36 * $F35 * L37</f>
        <v>0</v>
      </c>
      <c r="M38" s="18">
        <f t="shared" ref="M38" si="38">M36 * $F35 * M37</f>
        <v>0</v>
      </c>
      <c r="N38" s="18">
        <f t="shared" ref="N38" si="39">N36 * $F35 * N37</f>
        <v>0</v>
      </c>
      <c r="O38" s="18">
        <f t="shared" ref="O38" si="40">O36 * $F35 * O37</f>
        <v>0</v>
      </c>
      <c r="P38" s="18">
        <f t="shared" ref="P38" si="41">P36 * $F35 * P37</f>
        <v>55294.998013813725</v>
      </c>
      <c r="Q38" s="18">
        <f t="shared" ref="Q38" si="42">Q36 * $F35 * Q37</f>
        <v>89893.840071831466</v>
      </c>
      <c r="R38" s="18">
        <f t="shared" ref="R38" si="43">R36 * $F35 * R37</f>
        <v>124460.54371878537</v>
      </c>
      <c r="S38" s="18">
        <f t="shared" ref="S38" si="44">S36 * $F35 * S37</f>
        <v>158995.19369267326</v>
      </c>
      <c r="T38" s="18">
        <f t="shared" ref="T38" si="45">T36 * $F35 * T37</f>
        <v>193497.87443385445</v>
      </c>
      <c r="U38" s="18">
        <f t="shared" ref="U38" si="46">U36 * $F35 * U37</f>
        <v>227968.67008635501</v>
      </c>
      <c r="V38" s="18">
        <f t="shared" ref="V38" si="47">V36 * $F35 * V37</f>
        <v>262407.66449916741</v>
      </c>
      <c r="W38" s="18">
        <f t="shared" ref="W38" si="48">W36 * $F35 * W37</f>
        <v>296814.94122754148</v>
      </c>
      <c r="X38" s="18">
        <f t="shared" ref="X38" si="49">X36 * $F35 * X37</f>
        <v>331190.58353427041</v>
      </c>
      <c r="Y38" s="18">
        <f t="shared" ref="Y38" si="50">Y36 * $F35 * Y37</f>
        <v>365534.67439096863</v>
      </c>
      <c r="Z38" s="18">
        <f t="shared" ref="Z38" si="51">Z36 * $F35 * Z37</f>
        <v>399847.29647934396</v>
      </c>
      <c r="AA38" s="18">
        <f t="shared" ref="AA38" si="52">AA36 * $F35 * AA37</f>
        <v>434128.5321924623</v>
      </c>
      <c r="AB38" s="18">
        <f t="shared" ref="AB38" si="53">AB36 * $F35 * AB37</f>
        <v>468378.46363600669</v>
      </c>
      <c r="AC38" s="18">
        <f t="shared" ref="AC38" si="54">AC36 * $F35 * AC37</f>
        <v>502597.17262952816</v>
      </c>
      <c r="AD38" s="18">
        <f t="shared" ref="AD38" si="55">AD36 * $F35 * AD37</f>
        <v>536784.74070769257</v>
      </c>
      <c r="AE38" s="18">
        <f t="shared" ref="AE38" si="56">AE36 * $F35 * AE37</f>
        <v>570941.24912151741</v>
      </c>
      <c r="AF38" s="18">
        <f t="shared" ref="AF38" si="57">AF36 * $F35 * AF37</f>
        <v>605066.77883960668</v>
      </c>
      <c r="AG38" s="18">
        <f t="shared" ref="AG38" si="58">AG36 * $F35 * AG37</f>
        <v>639161.41054937476</v>
      </c>
      <c r="AH38" s="18">
        <f t="shared" ref="AH38" si="59">AH36 * $F35 * AH37</f>
        <v>673225.22465826699</v>
      </c>
      <c r="AI38" s="18">
        <f t="shared" ref="AI38" si="60">AI36 * $F35 * AI37</f>
        <v>707258.30129497277</v>
      </c>
      <c r="AJ38" s="18">
        <f t="shared" ref="AJ38:AM38" si="61">AJ36 * $F35 * AJ37</f>
        <v>741260.72031063237</v>
      </c>
      <c r="AK38" s="18">
        <f t="shared" si="61"/>
        <v>775232.56128003774</v>
      </c>
      <c r="AL38" s="18">
        <f t="shared" si="61"/>
        <v>809173.90350282704</v>
      </c>
      <c r="AM38" s="18">
        <f t="shared" si="61"/>
        <v>843084.82600467221</v>
      </c>
    </row>
    <row r="39" spans="1:39" s="18" customFormat="1" x14ac:dyDescent="0.25">
      <c r="A39" s="42"/>
      <c r="B39" s="42"/>
      <c r="C39" s="43"/>
      <c r="D39" s="133"/>
      <c r="H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</row>
    <row r="40" spans="1:39" s="18" customFormat="1" x14ac:dyDescent="0.25">
      <c r="A40" s="42"/>
      <c r="B40" s="42"/>
      <c r="C40" s="43"/>
      <c r="D40" s="133"/>
      <c r="E40" s="18" t="str">
        <f t="shared" ref="E40:AJ40" si="62">E33</f>
        <v>Passenger time cost - Travel Time - Truck</v>
      </c>
      <c r="F40" s="18">
        <f t="shared" si="62"/>
        <v>0</v>
      </c>
      <c r="G40" s="18" t="str">
        <f t="shared" si="62"/>
        <v>$</v>
      </c>
      <c r="H40" s="18">
        <f t="shared" si="62"/>
        <v>8356257.7004896998</v>
      </c>
      <c r="I40" s="18">
        <f t="shared" si="62"/>
        <v>0</v>
      </c>
      <c r="J40" s="18">
        <f t="shared" si="62"/>
        <v>0</v>
      </c>
      <c r="K40" s="18">
        <f t="shared" si="62"/>
        <v>0</v>
      </c>
      <c r="L40" s="18">
        <f t="shared" si="62"/>
        <v>0</v>
      </c>
      <c r="M40" s="18">
        <f t="shared" si="62"/>
        <v>0</v>
      </c>
      <c r="N40" s="18">
        <f t="shared" si="62"/>
        <v>0</v>
      </c>
      <c r="O40" s="18">
        <f t="shared" si="62"/>
        <v>0</v>
      </c>
      <c r="P40" s="18">
        <f t="shared" si="62"/>
        <v>54522.321464015564</v>
      </c>
      <c r="Q40" s="18">
        <f t="shared" si="62"/>
        <v>89061.992135630222</v>
      </c>
      <c r="R40" s="18">
        <f t="shared" si="62"/>
        <v>123569.67733607191</v>
      </c>
      <c r="S40" s="18">
        <f t="shared" si="62"/>
        <v>158045.46140008839</v>
      </c>
      <c r="T40" s="18">
        <f t="shared" si="62"/>
        <v>192489.42836620501</v>
      </c>
      <c r="U40" s="18">
        <f t="shared" si="62"/>
        <v>226901.66197802441</v>
      </c>
      <c r="V40" s="18">
        <f t="shared" si="62"/>
        <v>261282.24568551918</v>
      </c>
      <c r="W40" s="18">
        <f t="shared" si="62"/>
        <v>295631.26264631783</v>
      </c>
      <c r="X40" s="18">
        <f t="shared" si="62"/>
        <v>329948.79572698334</v>
      </c>
      <c r="Y40" s="18">
        <f t="shared" si="62"/>
        <v>364234.92750428576</v>
      </c>
      <c r="Z40" s="18">
        <f t="shared" si="62"/>
        <v>398489.74026646814</v>
      </c>
      <c r="AA40" s="18">
        <f t="shared" si="62"/>
        <v>432713.31601450552</v>
      </c>
      <c r="AB40" s="18">
        <f t="shared" si="62"/>
        <v>466905.73646335676</v>
      </c>
      <c r="AC40" s="18">
        <f t="shared" si="62"/>
        <v>501067.08304321166</v>
      </c>
      <c r="AD40" s="18">
        <f t="shared" si="62"/>
        <v>535197.43690072943</v>
      </c>
      <c r="AE40" s="18">
        <f t="shared" si="62"/>
        <v>569296.87890027161</v>
      </c>
      <c r="AF40" s="18">
        <f t="shared" si="62"/>
        <v>603365.48962512938</v>
      </c>
      <c r="AG40" s="18">
        <f t="shared" si="62"/>
        <v>637403.34937874298</v>
      </c>
      <c r="AH40" s="18">
        <f t="shared" si="62"/>
        <v>671410.53818591568</v>
      </c>
      <c r="AI40" s="18">
        <f t="shared" si="62"/>
        <v>705387.13579402142</v>
      </c>
      <c r="AJ40" s="18">
        <f t="shared" si="62"/>
        <v>739333.2216742062</v>
      </c>
      <c r="AK40" s="18">
        <f t="shared" ref="AK40:AM40" si="63">AK33</f>
        <v>773248.87502258155</v>
      </c>
      <c r="AL40" s="18">
        <f t="shared" si="63"/>
        <v>807134.17476141592</v>
      </c>
      <c r="AM40" s="18">
        <f t="shared" si="63"/>
        <v>840989.19954031648</v>
      </c>
    </row>
    <row r="41" spans="1:39" s="18" customFormat="1" x14ac:dyDescent="0.25">
      <c r="A41" s="42"/>
      <c r="B41" s="42"/>
      <c r="C41" s="43"/>
      <c r="D41" s="133"/>
      <c r="E41" s="18" t="s">
        <v>296</v>
      </c>
      <c r="G41" s="18" t="s">
        <v>84</v>
      </c>
      <c r="H41" s="18">
        <f>SUM(J41:AJ41)</f>
        <v>8356257.7004896998</v>
      </c>
      <c r="J41" s="18">
        <f t="shared" ref="J41:AJ41" si="64">SUM(J40:J40)</f>
        <v>0</v>
      </c>
      <c r="K41" s="18">
        <f t="shared" si="64"/>
        <v>0</v>
      </c>
      <c r="L41" s="18">
        <f t="shared" si="64"/>
        <v>0</v>
      </c>
      <c r="M41" s="18">
        <f t="shared" si="64"/>
        <v>0</v>
      </c>
      <c r="N41" s="18">
        <f t="shared" si="64"/>
        <v>0</v>
      </c>
      <c r="O41" s="18">
        <f t="shared" si="64"/>
        <v>0</v>
      </c>
      <c r="P41" s="18">
        <f t="shared" si="64"/>
        <v>54522.321464015564</v>
      </c>
      <c r="Q41" s="18">
        <f t="shared" si="64"/>
        <v>89061.992135630222</v>
      </c>
      <c r="R41" s="18">
        <f t="shared" si="64"/>
        <v>123569.67733607191</v>
      </c>
      <c r="S41" s="18">
        <f t="shared" si="64"/>
        <v>158045.46140008839</v>
      </c>
      <c r="T41" s="18">
        <f t="shared" si="64"/>
        <v>192489.42836620501</v>
      </c>
      <c r="U41" s="18">
        <f t="shared" si="64"/>
        <v>226901.66197802441</v>
      </c>
      <c r="V41" s="18">
        <f t="shared" si="64"/>
        <v>261282.24568551918</v>
      </c>
      <c r="W41" s="18">
        <f t="shared" si="64"/>
        <v>295631.26264631783</v>
      </c>
      <c r="X41" s="18">
        <f t="shared" si="64"/>
        <v>329948.79572698334</v>
      </c>
      <c r="Y41" s="18">
        <f t="shared" si="64"/>
        <v>364234.92750428576</v>
      </c>
      <c r="Z41" s="18">
        <f t="shared" si="64"/>
        <v>398489.74026646814</v>
      </c>
      <c r="AA41" s="18">
        <f t="shared" si="64"/>
        <v>432713.31601450552</v>
      </c>
      <c r="AB41" s="18">
        <f t="shared" si="64"/>
        <v>466905.73646335676</v>
      </c>
      <c r="AC41" s="18">
        <f t="shared" si="64"/>
        <v>501067.08304321166</v>
      </c>
      <c r="AD41" s="18">
        <f t="shared" si="64"/>
        <v>535197.43690072943</v>
      </c>
      <c r="AE41" s="18">
        <f t="shared" si="64"/>
        <v>569296.87890027161</v>
      </c>
      <c r="AF41" s="18">
        <f t="shared" si="64"/>
        <v>603365.48962512938</v>
      </c>
      <c r="AG41" s="18">
        <f t="shared" si="64"/>
        <v>637403.34937874298</v>
      </c>
      <c r="AH41" s="18">
        <f t="shared" si="64"/>
        <v>671410.53818591568</v>
      </c>
      <c r="AI41" s="18">
        <f t="shared" si="64"/>
        <v>705387.13579402142</v>
      </c>
      <c r="AJ41" s="18">
        <f t="shared" si="64"/>
        <v>739333.2216742062</v>
      </c>
      <c r="AK41" s="18">
        <f t="shared" ref="AK41" si="65">SUM(AK40:AK40)</f>
        <v>773248.87502258155</v>
      </c>
      <c r="AL41" s="18">
        <f t="shared" ref="AL41" si="66">SUM(AL40:AL40)</f>
        <v>807134.17476141592</v>
      </c>
      <c r="AM41" s="18">
        <f t="shared" ref="AM41" si="67">SUM(AM40:AM40)</f>
        <v>840989.19954031648</v>
      </c>
    </row>
    <row r="42" spans="1:39" s="18" customFormat="1" x14ac:dyDescent="0.25">
      <c r="A42" s="42"/>
      <c r="B42" s="42"/>
      <c r="C42" s="43"/>
      <c r="D42" s="133"/>
      <c r="H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</row>
    <row r="43" spans="1:39" s="18" customFormat="1" x14ac:dyDescent="0.25">
      <c r="A43" s="42"/>
      <c r="B43" s="42"/>
      <c r="C43" s="43"/>
      <c r="D43" s="133" t="s">
        <v>447</v>
      </c>
      <c r="H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</row>
    <row r="44" spans="1:39" s="19" customFormat="1" x14ac:dyDescent="0.25">
      <c r="A44" s="56"/>
      <c r="B44" s="56"/>
      <c r="C44" s="57"/>
      <c r="D44" s="134"/>
      <c r="E44" s="19" t="s">
        <v>92</v>
      </c>
      <c r="F44" s="19">
        <f>InpC!$F$79</f>
        <v>1800</v>
      </c>
    </row>
    <row r="45" spans="1:39" s="19" customFormat="1" x14ac:dyDescent="0.25">
      <c r="A45" s="56"/>
      <c r="B45" s="56"/>
      <c r="C45" s="57"/>
      <c r="D45" s="134"/>
      <c r="E45" s="19" t="s">
        <v>95</v>
      </c>
      <c r="F45" s="19">
        <f>InpC!$F$80</f>
        <v>20</v>
      </c>
    </row>
    <row r="46" spans="1:39" s="103" customFormat="1" x14ac:dyDescent="0.25">
      <c r="A46" s="148"/>
      <c r="B46" s="148"/>
      <c r="C46" s="149"/>
      <c r="D46" s="150"/>
      <c r="E46" s="103" t="s">
        <v>166</v>
      </c>
      <c r="F46" s="103">
        <f>InpC!$F$81</f>
        <v>4.0000000000000001E-3</v>
      </c>
    </row>
    <row r="47" spans="1:39" s="19" customFormat="1" x14ac:dyDescent="0.25">
      <c r="A47" s="56"/>
      <c r="B47" s="56"/>
      <c r="C47" s="57"/>
      <c r="D47" s="134"/>
      <c r="E47" s="19" t="str">
        <f>InpV!E$72</f>
        <v>Annual truck delay - Montebello Blvd - Delay Time</v>
      </c>
      <c r="F47" s="19">
        <f>InpV!F$72</f>
        <v>0</v>
      </c>
      <c r="G47" s="19" t="str">
        <f>InpV!G$72</f>
        <v>hours</v>
      </c>
      <c r="H47" s="19">
        <f>InpV!H$72</f>
        <v>0</v>
      </c>
      <c r="I47" s="19">
        <f>InpV!I$72</f>
        <v>0</v>
      </c>
      <c r="J47" s="19">
        <f>InpV!J$72</f>
        <v>0</v>
      </c>
      <c r="K47" s="19">
        <f>InpV!K$72</f>
        <v>0</v>
      </c>
      <c r="L47" s="19">
        <f>InpV!L$72</f>
        <v>0</v>
      </c>
      <c r="M47" s="19">
        <f>InpV!M$72</f>
        <v>0</v>
      </c>
      <c r="N47" s="19">
        <f>InpV!N$72</f>
        <v>0</v>
      </c>
      <c r="O47" s="19">
        <f>InpV!O$72</f>
        <v>0</v>
      </c>
      <c r="P47" s="19">
        <f>InpV!P$72</f>
        <v>1933.3915389445358</v>
      </c>
      <c r="Q47" s="19">
        <f>InpV!Q$72</f>
        <v>3143.1412612528484</v>
      </c>
      <c r="R47" s="19">
        <f>InpV!R$72</f>
        <v>4351.7672628945929</v>
      </c>
      <c r="S47" s="19">
        <f>InpV!S$72</f>
        <v>5559.2725067368274</v>
      </c>
      <c r="T47" s="19">
        <f>InpV!T$72</f>
        <v>6765.6599452396658</v>
      </c>
      <c r="U47" s="19">
        <f>InpV!U$72</f>
        <v>7970.9325205019231</v>
      </c>
      <c r="V47" s="19">
        <f>InpV!V$72</f>
        <v>9175.0931643065524</v>
      </c>
      <c r="W47" s="19">
        <f>InpV!W$72</f>
        <v>10378.144798165786</v>
      </c>
      <c r="X47" s="19">
        <f>InpV!X$72</f>
        <v>11580.090333366097</v>
      </c>
      <c r="Y47" s="19">
        <f>InpV!Y$72</f>
        <v>12780.932671012888</v>
      </c>
      <c r="Z47" s="19">
        <f>InpV!Z$72</f>
        <v>13980.674702074963</v>
      </c>
      <c r="AA47" s="19">
        <f>InpV!AA$72</f>
        <v>15179.319307428752</v>
      </c>
      <c r="AB47" s="19">
        <f>InpV!AB$72</f>
        <v>16376.869357902331</v>
      </c>
      <c r="AC47" s="19">
        <f>InpV!AC$72</f>
        <v>17573.327714319166</v>
      </c>
      <c r="AD47" s="19">
        <f>InpV!AD$72</f>
        <v>18768.697227541696</v>
      </c>
      <c r="AE47" s="19">
        <f>InpV!AE$72</f>
        <v>19962.980738514594</v>
      </c>
      <c r="AF47" s="19">
        <f>InpV!AF$72</f>
        <v>21156.181078307924</v>
      </c>
      <c r="AG47" s="19">
        <f>InpV!AG$72</f>
        <v>22348.301068159955</v>
      </c>
      <c r="AH47" s="19">
        <f>InpV!AH$72</f>
        <v>23539.343519519825</v>
      </c>
      <c r="AI47" s="19">
        <f>InpV!AI$72</f>
        <v>24729.311234089957</v>
      </c>
      <c r="AJ47" s="19">
        <f>InpV!AJ$72</f>
        <v>25918.207003868265</v>
      </c>
      <c r="AK47" s="19">
        <f>InpV!AK$72</f>
        <v>27106.033611190131</v>
      </c>
      <c r="AL47" s="19">
        <f>InpV!AL$72</f>
        <v>28292.793828770176</v>
      </c>
      <c r="AM47" s="19">
        <f>InpV!AM$72</f>
        <v>29478.490419743783</v>
      </c>
    </row>
    <row r="48" spans="1:39" s="18" customFormat="1" x14ac:dyDescent="0.25">
      <c r="A48" s="42"/>
      <c r="B48" s="42"/>
      <c r="C48" s="43"/>
      <c r="D48" s="133"/>
      <c r="E48" s="18" t="s">
        <v>366</v>
      </c>
      <c r="G48" s="18" t="s">
        <v>84</v>
      </c>
      <c r="H48" s="18">
        <f>SUM(J48:AJ48)</f>
        <v>42216716.009397477</v>
      </c>
      <c r="J48" s="18">
        <f>J47*$F44*$F45*$F46</f>
        <v>0</v>
      </c>
      <c r="K48" s="18">
        <f t="shared" ref="K48:T48" si="68">K47*$F44*$F45*$F46</f>
        <v>0</v>
      </c>
      <c r="L48" s="18">
        <f t="shared" si="68"/>
        <v>0</v>
      </c>
      <c r="M48" s="18">
        <f t="shared" si="68"/>
        <v>0</v>
      </c>
      <c r="N48" s="18">
        <f t="shared" si="68"/>
        <v>0</v>
      </c>
      <c r="O48" s="18">
        <f t="shared" si="68"/>
        <v>0</v>
      </c>
      <c r="P48" s="18">
        <f t="shared" si="68"/>
        <v>278408.38160801318</v>
      </c>
      <c r="Q48" s="18">
        <f t="shared" si="68"/>
        <v>452612.34162041015</v>
      </c>
      <c r="R48" s="18">
        <f t="shared" si="68"/>
        <v>626654.48585682141</v>
      </c>
      <c r="S48" s="18">
        <f t="shared" si="68"/>
        <v>800535.24097010319</v>
      </c>
      <c r="T48" s="18">
        <f t="shared" si="68"/>
        <v>974255.03211451182</v>
      </c>
      <c r="U48" s="18">
        <f>U47*$F44*$F45*$F46</f>
        <v>1147814.282952277</v>
      </c>
      <c r="V48" s="18">
        <f t="shared" ref="V48:AI48" si="69">V47*$F44*$F45*$F46</f>
        <v>1321213.4156601434</v>
      </c>
      <c r="W48" s="18">
        <f t="shared" si="69"/>
        <v>1494452.8509358731</v>
      </c>
      <c r="X48" s="18">
        <f t="shared" si="69"/>
        <v>1667533.008004718</v>
      </c>
      <c r="Y48" s="18">
        <f t="shared" si="69"/>
        <v>1840454.304625856</v>
      </c>
      <c r="Z48" s="18">
        <f t="shared" si="69"/>
        <v>2013217.1570987946</v>
      </c>
      <c r="AA48" s="18">
        <f t="shared" si="69"/>
        <v>2185821.9802697403</v>
      </c>
      <c r="AB48" s="18">
        <f t="shared" si="69"/>
        <v>2358269.1875379356</v>
      </c>
      <c r="AC48" s="18">
        <f t="shared" si="69"/>
        <v>2530559.1908619599</v>
      </c>
      <c r="AD48" s="18">
        <f t="shared" si="69"/>
        <v>2702692.4007660048</v>
      </c>
      <c r="AE48" s="18">
        <f t="shared" si="69"/>
        <v>2874669.2263461016</v>
      </c>
      <c r="AF48" s="18">
        <f t="shared" si="69"/>
        <v>3046490.0752763408</v>
      </c>
      <c r="AG48" s="18">
        <f t="shared" si="69"/>
        <v>3218155.3538150336</v>
      </c>
      <c r="AH48" s="18">
        <f t="shared" si="69"/>
        <v>3389665.4668108551</v>
      </c>
      <c r="AI48" s="18">
        <f t="shared" si="69"/>
        <v>3561020.8177089537</v>
      </c>
      <c r="AJ48" s="18">
        <f>AJ47*$F44*$F45*$F46</f>
        <v>3732221.8085570298</v>
      </c>
      <c r="AK48" s="18">
        <f t="shared" ref="AK48:AM48" si="70">AK47*$F44*$F45*$F46</f>
        <v>3903268.8400113783</v>
      </c>
      <c r="AL48" s="18">
        <f t="shared" si="70"/>
        <v>4074162.3113429053</v>
      </c>
      <c r="AM48" s="18">
        <f t="shared" si="70"/>
        <v>4244902.6204431048</v>
      </c>
    </row>
    <row r="49" spans="1:39" s="115" customFormat="1" x14ac:dyDescent="0.25">
      <c r="A49"/>
      <c r="C49" s="16"/>
      <c r="D49" s="146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s="115" customFormat="1" x14ac:dyDescent="0.25">
      <c r="A50"/>
      <c r="C50" s="16"/>
      <c r="D50" s="146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x14ac:dyDescent="0.25">
      <c r="A51" s="14" t="s">
        <v>165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 x14ac:dyDescent="0.25">
      <c r="A52" s="106"/>
      <c r="B52" s="106"/>
      <c r="C52" s="145"/>
      <c r="D52" s="13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</row>
    <row r="53" spans="1:39" x14ac:dyDescent="0.25">
      <c r="B53" s="11" t="s">
        <v>525</v>
      </c>
    </row>
    <row r="54" spans="1:39" s="115" customFormat="1" x14ac:dyDescent="0.25">
      <c r="A54" s="15"/>
      <c r="B54" s="116"/>
      <c r="C54" s="16"/>
      <c r="D54" s="146"/>
      <c r="E54" s="17" t="str">
        <f>E$25</f>
        <v>Passenger time cost - Montebello Blvd - Auto</v>
      </c>
      <c r="F54" s="17">
        <f t="shared" ref="F54:AM54" si="71">F$25</f>
        <v>0</v>
      </c>
      <c r="G54" s="17" t="str">
        <f t="shared" si="71"/>
        <v>$</v>
      </c>
      <c r="H54" s="17">
        <f t="shared" si="71"/>
        <v>231829524.53384224</v>
      </c>
      <c r="I54" s="17">
        <f t="shared" si="71"/>
        <v>0</v>
      </c>
      <c r="J54" s="17">
        <f t="shared" si="71"/>
        <v>0</v>
      </c>
      <c r="K54" s="17">
        <f t="shared" si="71"/>
        <v>0</v>
      </c>
      <c r="L54" s="17">
        <f t="shared" si="71"/>
        <v>0</v>
      </c>
      <c r="M54" s="17">
        <f t="shared" si="71"/>
        <v>0</v>
      </c>
      <c r="N54" s="17">
        <f t="shared" si="71"/>
        <v>0</v>
      </c>
      <c r="O54" s="17">
        <f t="shared" si="71"/>
        <v>0</v>
      </c>
      <c r="P54" s="17">
        <f t="shared" si="71"/>
        <v>1512624.9470194413</v>
      </c>
      <c r="Q54" s="17">
        <f t="shared" si="71"/>
        <v>2470866.748117398</v>
      </c>
      <c r="R54" s="17">
        <f t="shared" si="71"/>
        <v>3428221.1691416665</v>
      </c>
      <c r="S54" s="17">
        <f t="shared" si="71"/>
        <v>4384690.5498099979</v>
      </c>
      <c r="T54" s="17">
        <f t="shared" si="71"/>
        <v>5340277.2216219772</v>
      </c>
      <c r="U54" s="17">
        <f t="shared" si="71"/>
        <v>6294983.507895086</v>
      </c>
      <c r="V54" s="17">
        <f t="shared" si="71"/>
        <v>7248811.7238005633</v>
      </c>
      <c r="W54" s="17">
        <f t="shared" si="71"/>
        <v>8201764.1763990717</v>
      </c>
      <c r="X54" s="17">
        <f>X$25</f>
        <v>9153843.1646761838</v>
      </c>
      <c r="Y54" s="17">
        <f t="shared" si="71"/>
        <v>10105050.97957769</v>
      </c>
      <c r="Z54" s="17">
        <f t="shared" si="71"/>
        <v>11055389.904044699</v>
      </c>
      <c r="AA54" s="17">
        <f t="shared" si="71"/>
        <v>12004862.213048579</v>
      </c>
      <c r="AB54" s="17">
        <f t="shared" si="71"/>
        <v>12953470.173625702</v>
      </c>
      <c r="AC54" s="17">
        <f t="shared" si="71"/>
        <v>13901216.044912016</v>
      </c>
      <c r="AD54" s="17">
        <f t="shared" si="71"/>
        <v>14848102.078177411</v>
      </c>
      <c r="AE54" s="17">
        <f t="shared" si="71"/>
        <v>15794130.516859949</v>
      </c>
      <c r="AF54" s="17">
        <f t="shared" si="71"/>
        <v>16739303.596599875</v>
      </c>
      <c r="AG54" s="17">
        <f t="shared" si="71"/>
        <v>17683623.545273483</v>
      </c>
      <c r="AH54" s="17">
        <f t="shared" si="71"/>
        <v>18627092.583026763</v>
      </c>
      <c r="AI54" s="17">
        <f t="shared" si="71"/>
        <v>19569712.922308933</v>
      </c>
      <c r="AJ54" s="17">
        <f t="shared" si="71"/>
        <v>20511486.767905742</v>
      </c>
      <c r="AK54" s="17">
        <f t="shared" si="71"/>
        <v>21452416.316972636</v>
      </c>
      <c r="AL54" s="17">
        <f t="shared" si="71"/>
        <v>22392503.759067714</v>
      </c>
      <c r="AM54" s="17">
        <f t="shared" si="71"/>
        <v>23331751.276184626</v>
      </c>
    </row>
    <row r="55" spans="1:39" s="115" customFormat="1" x14ac:dyDescent="0.25">
      <c r="A55" s="15"/>
      <c r="B55" s="116"/>
      <c r="C55" s="16"/>
      <c r="D55" s="146"/>
      <c r="E55" s="17" t="str">
        <f t="shared" ref="E55:AM55" si="72">E$41</f>
        <v>Passenger time cost - Montebello Blvd - Truck</v>
      </c>
      <c r="F55" s="17">
        <f t="shared" si="72"/>
        <v>0</v>
      </c>
      <c r="G55" s="17" t="str">
        <f t="shared" si="72"/>
        <v>$</v>
      </c>
      <c r="H55" s="17">
        <f t="shared" si="72"/>
        <v>8356257.7004896998</v>
      </c>
      <c r="I55" s="17">
        <f t="shared" si="72"/>
        <v>0</v>
      </c>
      <c r="J55" s="17">
        <f t="shared" si="72"/>
        <v>0</v>
      </c>
      <c r="K55" s="17">
        <f t="shared" si="72"/>
        <v>0</v>
      </c>
      <c r="L55" s="17">
        <f t="shared" si="72"/>
        <v>0</v>
      </c>
      <c r="M55" s="17">
        <f t="shared" si="72"/>
        <v>0</v>
      </c>
      <c r="N55" s="17">
        <f t="shared" si="72"/>
        <v>0</v>
      </c>
      <c r="O55" s="17">
        <f t="shared" si="72"/>
        <v>0</v>
      </c>
      <c r="P55" s="17">
        <f t="shared" si="72"/>
        <v>54522.321464015564</v>
      </c>
      <c r="Q55" s="17">
        <f t="shared" si="72"/>
        <v>89061.992135630222</v>
      </c>
      <c r="R55" s="17">
        <f t="shared" si="72"/>
        <v>123569.67733607191</v>
      </c>
      <c r="S55" s="17">
        <f t="shared" si="72"/>
        <v>158045.46140008839</v>
      </c>
      <c r="T55" s="17">
        <f t="shared" si="72"/>
        <v>192489.42836620501</v>
      </c>
      <c r="U55" s="17">
        <f t="shared" si="72"/>
        <v>226901.66197802441</v>
      </c>
      <c r="V55" s="17">
        <f t="shared" si="72"/>
        <v>261282.24568551918</v>
      </c>
      <c r="W55" s="17">
        <f t="shared" si="72"/>
        <v>295631.26264631783</v>
      </c>
      <c r="X55" s="17">
        <f t="shared" si="72"/>
        <v>329948.79572698334</v>
      </c>
      <c r="Y55" s="17">
        <f t="shared" si="72"/>
        <v>364234.92750428576</v>
      </c>
      <c r="Z55" s="17">
        <f t="shared" si="72"/>
        <v>398489.74026646814</v>
      </c>
      <c r="AA55" s="17">
        <f t="shared" si="72"/>
        <v>432713.31601450552</v>
      </c>
      <c r="AB55" s="17">
        <f t="shared" si="72"/>
        <v>466905.73646335676</v>
      </c>
      <c r="AC55" s="17">
        <f t="shared" si="72"/>
        <v>501067.08304321166</v>
      </c>
      <c r="AD55" s="17">
        <f t="shared" si="72"/>
        <v>535197.43690072943</v>
      </c>
      <c r="AE55" s="17">
        <f t="shared" si="72"/>
        <v>569296.87890027161</v>
      </c>
      <c r="AF55" s="17">
        <f t="shared" si="72"/>
        <v>603365.48962512938</v>
      </c>
      <c r="AG55" s="17">
        <f t="shared" si="72"/>
        <v>637403.34937874298</v>
      </c>
      <c r="AH55" s="17">
        <f t="shared" si="72"/>
        <v>671410.53818591568</v>
      </c>
      <c r="AI55" s="17">
        <f t="shared" si="72"/>
        <v>705387.13579402142</v>
      </c>
      <c r="AJ55" s="17">
        <f t="shared" si="72"/>
        <v>739333.2216742062</v>
      </c>
      <c r="AK55" s="17">
        <f t="shared" si="72"/>
        <v>773248.87502258155</v>
      </c>
      <c r="AL55" s="17">
        <f t="shared" si="72"/>
        <v>807134.17476141592</v>
      </c>
      <c r="AM55" s="17">
        <f t="shared" si="72"/>
        <v>840989.19954031648</v>
      </c>
    </row>
    <row r="56" spans="1:39" s="18" customFormat="1" x14ac:dyDescent="0.25">
      <c r="A56" s="142"/>
      <c r="B56" s="42"/>
      <c r="C56" s="143"/>
      <c r="D56" s="153"/>
      <c r="E56" s="40" t="s">
        <v>524</v>
      </c>
      <c r="F56" s="40"/>
      <c r="G56" s="40" t="s">
        <v>84</v>
      </c>
      <c r="H56" s="18">
        <f>SUM(J56:AJ56)</f>
        <v>240185782.23433197</v>
      </c>
      <c r="I56" s="40"/>
      <c r="J56" s="40">
        <f t="shared" ref="J56:AJ56" si="73">SUM(J54:J55)</f>
        <v>0</v>
      </c>
      <c r="K56" s="40">
        <f t="shared" si="73"/>
        <v>0</v>
      </c>
      <c r="L56" s="40">
        <f t="shared" si="73"/>
        <v>0</v>
      </c>
      <c r="M56" s="40">
        <f t="shared" si="73"/>
        <v>0</v>
      </c>
      <c r="N56" s="40">
        <f t="shared" si="73"/>
        <v>0</v>
      </c>
      <c r="O56" s="40">
        <f t="shared" si="73"/>
        <v>0</v>
      </c>
      <c r="P56" s="40">
        <f t="shared" si="73"/>
        <v>1567147.2684834569</v>
      </c>
      <c r="Q56" s="40">
        <f t="shared" si="73"/>
        <v>2559928.7402530285</v>
      </c>
      <c r="R56" s="40">
        <f t="shared" si="73"/>
        <v>3551790.8464777386</v>
      </c>
      <c r="S56" s="40">
        <f t="shared" si="73"/>
        <v>4542736.0112100858</v>
      </c>
      <c r="T56" s="40">
        <f t="shared" si="73"/>
        <v>5532766.6499881819</v>
      </c>
      <c r="U56" s="40">
        <f t="shared" si="73"/>
        <v>6521885.16987311</v>
      </c>
      <c r="V56" s="40">
        <f t="shared" si="73"/>
        <v>7510093.969486082</v>
      </c>
      <c r="W56" s="40">
        <f t="shared" si="73"/>
        <v>8497395.4390453901</v>
      </c>
      <c r="X56" s="40">
        <f t="shared" si="73"/>
        <v>9483791.9604031667</v>
      </c>
      <c r="Y56" s="40">
        <f t="shared" si="73"/>
        <v>10469285.907081977</v>
      </c>
      <c r="Z56" s="40">
        <f t="shared" si="73"/>
        <v>11453879.644311167</v>
      </c>
      <c r="AA56" s="40">
        <f t="shared" si="73"/>
        <v>12437575.529063085</v>
      </c>
      <c r="AB56" s="40">
        <f t="shared" si="73"/>
        <v>13420375.910089059</v>
      </c>
      <c r="AC56" s="40">
        <f t="shared" si="73"/>
        <v>14402283.127955228</v>
      </c>
      <c r="AD56" s="40">
        <f t="shared" si="73"/>
        <v>15383299.51507814</v>
      </c>
      <c r="AE56" s="40">
        <f t="shared" si="73"/>
        <v>16363427.39576022</v>
      </c>
      <c r="AF56" s="40">
        <f t="shared" si="73"/>
        <v>17342669.086225003</v>
      </c>
      <c r="AG56" s="40">
        <f t="shared" si="73"/>
        <v>18321026.894652225</v>
      </c>
      <c r="AH56" s="40">
        <f t="shared" si="73"/>
        <v>19298503.12121268</v>
      </c>
      <c r="AI56" s="40">
        <f t="shared" si="73"/>
        <v>20275100.058102954</v>
      </c>
      <c r="AJ56" s="40">
        <f t="shared" si="73"/>
        <v>21250819.98957995</v>
      </c>
      <c r="AK56" s="40">
        <f t="shared" ref="AK56" si="74">SUM(AK54:AK55)</f>
        <v>22225665.191995218</v>
      </c>
      <c r="AL56" s="40">
        <f t="shared" ref="AL56" si="75">SUM(AL54:AL55)</f>
        <v>23199637.933829129</v>
      </c>
      <c r="AM56" s="40">
        <f t="shared" ref="AM56" si="76">SUM(AM54:AM55)</f>
        <v>24172740.475724943</v>
      </c>
    </row>
    <row r="57" spans="1:39" x14ac:dyDescent="0.25"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</row>
    <row r="59" spans="1:39" x14ac:dyDescent="0.25">
      <c r="B59" s="11" t="s">
        <v>187</v>
      </c>
    </row>
    <row r="60" spans="1:39" s="115" customFormat="1" x14ac:dyDescent="0.25">
      <c r="A60" s="15"/>
      <c r="B60" s="116"/>
      <c r="C60" s="16"/>
      <c r="D60" s="146"/>
      <c r="E60" s="17" t="str">
        <f>E$56</f>
        <v>Total Travel Time Saving -  Value of Time</v>
      </c>
      <c r="F60" s="17">
        <f t="shared" ref="F60:AM60" si="77">F$56</f>
        <v>0</v>
      </c>
      <c r="G60" s="17" t="str">
        <f t="shared" si="77"/>
        <v>$</v>
      </c>
      <c r="H60" s="17">
        <f t="shared" si="77"/>
        <v>240185782.23433197</v>
      </c>
      <c r="I60" s="17">
        <f t="shared" si="77"/>
        <v>0</v>
      </c>
      <c r="J60" s="17">
        <f t="shared" si="77"/>
        <v>0</v>
      </c>
      <c r="K60" s="17">
        <f t="shared" si="77"/>
        <v>0</v>
      </c>
      <c r="L60" s="17">
        <f t="shared" si="77"/>
        <v>0</v>
      </c>
      <c r="M60" s="17">
        <f t="shared" si="77"/>
        <v>0</v>
      </c>
      <c r="N60" s="17">
        <f t="shared" si="77"/>
        <v>0</v>
      </c>
      <c r="O60" s="17">
        <f t="shared" si="77"/>
        <v>0</v>
      </c>
      <c r="P60" s="17">
        <f t="shared" si="77"/>
        <v>1567147.2684834569</v>
      </c>
      <c r="Q60" s="17">
        <f t="shared" si="77"/>
        <v>2559928.7402530285</v>
      </c>
      <c r="R60" s="17">
        <f>R$56</f>
        <v>3551790.8464777386</v>
      </c>
      <c r="S60" s="17">
        <f t="shared" si="77"/>
        <v>4542736.0112100858</v>
      </c>
      <c r="T60" s="17">
        <f t="shared" si="77"/>
        <v>5532766.6499881819</v>
      </c>
      <c r="U60" s="17">
        <f t="shared" si="77"/>
        <v>6521885.16987311</v>
      </c>
      <c r="V60" s="17">
        <f t="shared" si="77"/>
        <v>7510093.969486082</v>
      </c>
      <c r="W60" s="17">
        <f t="shared" si="77"/>
        <v>8497395.4390453901</v>
      </c>
      <c r="X60" s="17">
        <f t="shared" si="77"/>
        <v>9483791.9604031667</v>
      </c>
      <c r="Y60" s="17">
        <f t="shared" si="77"/>
        <v>10469285.907081977</v>
      </c>
      <c r="Z60" s="17">
        <f t="shared" si="77"/>
        <v>11453879.644311167</v>
      </c>
      <c r="AA60" s="17">
        <f t="shared" si="77"/>
        <v>12437575.529063085</v>
      </c>
      <c r="AB60" s="17">
        <f t="shared" si="77"/>
        <v>13420375.910089059</v>
      </c>
      <c r="AC60" s="17">
        <f t="shared" si="77"/>
        <v>14402283.127955228</v>
      </c>
      <c r="AD60" s="17">
        <f t="shared" si="77"/>
        <v>15383299.51507814</v>
      </c>
      <c r="AE60" s="17">
        <f t="shared" si="77"/>
        <v>16363427.39576022</v>
      </c>
      <c r="AF60" s="17">
        <f t="shared" si="77"/>
        <v>17342669.086225003</v>
      </c>
      <c r="AG60" s="17">
        <f t="shared" si="77"/>
        <v>18321026.894652225</v>
      </c>
      <c r="AH60" s="17">
        <f t="shared" si="77"/>
        <v>19298503.12121268</v>
      </c>
      <c r="AI60" s="17">
        <f t="shared" si="77"/>
        <v>20275100.058102954</v>
      </c>
      <c r="AJ60" s="17">
        <f t="shared" si="77"/>
        <v>21250819.98957995</v>
      </c>
      <c r="AK60" s="17">
        <f t="shared" si="77"/>
        <v>22225665.191995218</v>
      </c>
      <c r="AL60" s="17">
        <f t="shared" si="77"/>
        <v>23199637.933829129</v>
      </c>
      <c r="AM60" s="17">
        <f t="shared" si="77"/>
        <v>24172740.475724943</v>
      </c>
    </row>
    <row r="61" spans="1:39" s="19" customFormat="1" x14ac:dyDescent="0.25">
      <c r="A61" s="81"/>
      <c r="B61" s="56"/>
      <c r="C61" s="82"/>
      <c r="D61" s="240"/>
      <c r="E61" s="38" t="str">
        <f>Time!E$40</f>
        <v>Operation period flag</v>
      </c>
      <c r="F61" s="38">
        <f>Time!F$40</f>
        <v>0</v>
      </c>
      <c r="G61" s="38" t="str">
        <f>Time!G$40</f>
        <v>flag</v>
      </c>
      <c r="H61" s="38">
        <f>Time!H$40</f>
        <v>0</v>
      </c>
      <c r="I61" s="38">
        <f>Time!I$40</f>
        <v>0</v>
      </c>
      <c r="J61" s="38">
        <f>Time!J$40</f>
        <v>0</v>
      </c>
      <c r="K61" s="38">
        <f>Time!K$40</f>
        <v>0</v>
      </c>
      <c r="L61" s="38">
        <f>Time!L$40</f>
        <v>0</v>
      </c>
      <c r="M61" s="38">
        <f>Time!M$40</f>
        <v>0</v>
      </c>
      <c r="N61" s="38">
        <f>Time!N$40</f>
        <v>0</v>
      </c>
      <c r="O61" s="38">
        <f>Time!O$40</f>
        <v>0</v>
      </c>
      <c r="P61" s="38">
        <f>Time!P$40</f>
        <v>0</v>
      </c>
      <c r="Q61" s="38">
        <f>Time!Q$40</f>
        <v>0</v>
      </c>
      <c r="R61" s="38">
        <f>Time!R$40</f>
        <v>1</v>
      </c>
      <c r="S61" s="38">
        <f>Time!S$40</f>
        <v>1</v>
      </c>
      <c r="T61" s="38">
        <f>Time!T$40</f>
        <v>1</v>
      </c>
      <c r="U61" s="38">
        <f>Time!U$40</f>
        <v>1</v>
      </c>
      <c r="V61" s="38">
        <f>Time!V$40</f>
        <v>1</v>
      </c>
      <c r="W61" s="38">
        <f>Time!W$40</f>
        <v>1</v>
      </c>
      <c r="X61" s="38">
        <f>Time!X$40</f>
        <v>1</v>
      </c>
      <c r="Y61" s="38">
        <f>Time!Y$40</f>
        <v>1</v>
      </c>
      <c r="Z61" s="38">
        <f>Time!Z$40</f>
        <v>1</v>
      </c>
      <c r="AA61" s="38">
        <f>Time!AA$40</f>
        <v>1</v>
      </c>
      <c r="AB61" s="38">
        <f>Time!AB$40</f>
        <v>1</v>
      </c>
      <c r="AC61" s="38">
        <f>Time!AC$40</f>
        <v>1</v>
      </c>
      <c r="AD61" s="38">
        <f>Time!AD$40</f>
        <v>1</v>
      </c>
      <c r="AE61" s="38">
        <f>Time!AE$40</f>
        <v>1</v>
      </c>
      <c r="AF61" s="38">
        <f>Time!AF$40</f>
        <v>1</v>
      </c>
      <c r="AG61" s="38">
        <f>Time!AG$40</f>
        <v>1</v>
      </c>
      <c r="AH61" s="38">
        <f>Time!AH$40</f>
        <v>1</v>
      </c>
      <c r="AI61" s="38">
        <f>Time!AI$40</f>
        <v>1</v>
      </c>
      <c r="AJ61" s="38">
        <f>Time!AJ$40</f>
        <v>1</v>
      </c>
      <c r="AK61" s="38">
        <f>Time!AK$40</f>
        <v>1</v>
      </c>
      <c r="AL61" s="38">
        <f>Time!AL$40</f>
        <v>0</v>
      </c>
      <c r="AM61" s="38">
        <f>Time!AM$40</f>
        <v>0</v>
      </c>
    </row>
    <row r="62" spans="1:39" s="18" customFormat="1" x14ac:dyDescent="0.25">
      <c r="A62" s="142"/>
      <c r="B62" s="42"/>
      <c r="C62" s="143"/>
      <c r="D62" s="153"/>
      <c r="E62" s="40" t="s">
        <v>188</v>
      </c>
      <c r="F62" s="40"/>
      <c r="G62" s="40" t="s">
        <v>84</v>
      </c>
      <c r="H62" s="40">
        <f>SUM(J62:AJ62)</f>
        <v>236058706.22559547</v>
      </c>
      <c r="I62" s="40"/>
      <c r="J62" s="40">
        <f>J60 * J61</f>
        <v>0</v>
      </c>
      <c r="K62" s="40">
        <f t="shared" ref="K62:AI62" si="78">K60 * K61</f>
        <v>0</v>
      </c>
      <c r="L62" s="40">
        <f t="shared" si="78"/>
        <v>0</v>
      </c>
      <c r="M62" s="40">
        <f t="shared" si="78"/>
        <v>0</v>
      </c>
      <c r="N62" s="40">
        <f t="shared" si="78"/>
        <v>0</v>
      </c>
      <c r="O62" s="40">
        <f t="shared" si="78"/>
        <v>0</v>
      </c>
      <c r="P62" s="40">
        <f t="shared" si="78"/>
        <v>0</v>
      </c>
      <c r="Q62" s="40">
        <f t="shared" si="78"/>
        <v>0</v>
      </c>
      <c r="R62" s="40">
        <f>R60 * R61</f>
        <v>3551790.8464777386</v>
      </c>
      <c r="S62" s="40">
        <f t="shared" si="78"/>
        <v>4542736.0112100858</v>
      </c>
      <c r="T62" s="40">
        <f t="shared" si="78"/>
        <v>5532766.6499881819</v>
      </c>
      <c r="U62" s="40">
        <f t="shared" si="78"/>
        <v>6521885.16987311</v>
      </c>
      <c r="V62" s="40">
        <f t="shared" si="78"/>
        <v>7510093.969486082</v>
      </c>
      <c r="W62" s="40">
        <f t="shared" si="78"/>
        <v>8497395.4390453901</v>
      </c>
      <c r="X62" s="40">
        <f t="shared" si="78"/>
        <v>9483791.9604031667</v>
      </c>
      <c r="Y62" s="40">
        <f t="shared" si="78"/>
        <v>10469285.907081977</v>
      </c>
      <c r="Z62" s="40">
        <f t="shared" si="78"/>
        <v>11453879.644311167</v>
      </c>
      <c r="AA62" s="40">
        <f t="shared" si="78"/>
        <v>12437575.529063085</v>
      </c>
      <c r="AB62" s="40">
        <f t="shared" si="78"/>
        <v>13420375.910089059</v>
      </c>
      <c r="AC62" s="40">
        <f t="shared" si="78"/>
        <v>14402283.127955228</v>
      </c>
      <c r="AD62" s="40">
        <f t="shared" si="78"/>
        <v>15383299.51507814</v>
      </c>
      <c r="AE62" s="40">
        <f t="shared" si="78"/>
        <v>16363427.39576022</v>
      </c>
      <c r="AF62" s="40">
        <f t="shared" si="78"/>
        <v>17342669.086225003</v>
      </c>
      <c r="AG62" s="40">
        <f t="shared" si="78"/>
        <v>18321026.894652225</v>
      </c>
      <c r="AH62" s="40">
        <f t="shared" si="78"/>
        <v>19298503.12121268</v>
      </c>
      <c r="AI62" s="40">
        <f t="shared" si="78"/>
        <v>20275100.058102954</v>
      </c>
      <c r="AJ62" s="40">
        <f>AJ60 * AJ61</f>
        <v>21250819.98957995</v>
      </c>
      <c r="AK62" s="40">
        <f t="shared" ref="AK62:AM62" si="79">AK60 * AK61</f>
        <v>22225665.191995218</v>
      </c>
      <c r="AL62" s="40">
        <f t="shared" si="79"/>
        <v>0</v>
      </c>
      <c r="AM62" s="40">
        <f t="shared" si="79"/>
        <v>0</v>
      </c>
    </row>
    <row r="64" spans="1:39" s="204" customFormat="1" x14ac:dyDescent="0.25">
      <c r="A64" s="94"/>
      <c r="B64" s="260"/>
      <c r="C64" s="95"/>
      <c r="D64" s="154"/>
      <c r="E64" s="18" t="str">
        <f>valueOfTime!E$62</f>
        <v>Total Value of Time Benefits</v>
      </c>
      <c r="F64" s="18">
        <f>valueOfTime!F$62</f>
        <v>0</v>
      </c>
      <c r="G64" s="18" t="str">
        <f>valueOfTime!G$62</f>
        <v>$</v>
      </c>
      <c r="H64" s="18">
        <f>valueOfTime!H$62</f>
        <v>236058706.22559547</v>
      </c>
      <c r="I64" s="18">
        <f>valueOfTime!I$62</f>
        <v>0</v>
      </c>
      <c r="J64" s="18">
        <f>valueOfTime!J$62</f>
        <v>0</v>
      </c>
      <c r="K64" s="18">
        <f>valueOfTime!K$62</f>
        <v>0</v>
      </c>
      <c r="L64" s="18">
        <f>valueOfTime!L$62</f>
        <v>0</v>
      </c>
      <c r="M64" s="18">
        <f>valueOfTime!M$62</f>
        <v>0</v>
      </c>
      <c r="N64" s="18">
        <f>valueOfTime!N$62</f>
        <v>0</v>
      </c>
      <c r="O64" s="18">
        <f>valueOfTime!O$62</f>
        <v>0</v>
      </c>
      <c r="P64" s="18">
        <f>valueOfTime!P$62</f>
        <v>0</v>
      </c>
      <c r="Q64" s="18">
        <f>valueOfTime!Q$62</f>
        <v>0</v>
      </c>
      <c r="R64" s="18">
        <f>valueOfTime!R$62</f>
        <v>3551790.8464777386</v>
      </c>
      <c r="S64" s="18">
        <f>valueOfTime!S$62</f>
        <v>4542736.0112100858</v>
      </c>
      <c r="T64" s="18">
        <f>valueOfTime!T$62</f>
        <v>5532766.6499881819</v>
      </c>
      <c r="U64" s="18">
        <f>valueOfTime!U$62</f>
        <v>6521885.16987311</v>
      </c>
      <c r="V64" s="18">
        <f>valueOfTime!V$62</f>
        <v>7510093.969486082</v>
      </c>
      <c r="W64" s="18">
        <f>valueOfTime!W$62</f>
        <v>8497395.4390453901</v>
      </c>
      <c r="X64" s="18">
        <f>valueOfTime!X$62</f>
        <v>9483791.9604031667</v>
      </c>
      <c r="Y64" s="18">
        <f>valueOfTime!Y$62</f>
        <v>10469285.907081977</v>
      </c>
      <c r="Z64" s="18">
        <f>valueOfTime!Z$62</f>
        <v>11453879.644311167</v>
      </c>
      <c r="AA64" s="18">
        <f>valueOfTime!AA$62</f>
        <v>12437575.529063085</v>
      </c>
      <c r="AB64" s="18">
        <f>valueOfTime!AB$62</f>
        <v>13420375.910089059</v>
      </c>
      <c r="AC64" s="18">
        <f>valueOfTime!AC$62</f>
        <v>14402283.127955228</v>
      </c>
      <c r="AD64" s="18">
        <f>valueOfTime!AD$62</f>
        <v>15383299.51507814</v>
      </c>
      <c r="AE64" s="18">
        <f>valueOfTime!AE$62</f>
        <v>16363427.39576022</v>
      </c>
      <c r="AF64" s="18">
        <f>valueOfTime!AF$62</f>
        <v>17342669.086225003</v>
      </c>
      <c r="AG64" s="18">
        <f>valueOfTime!AG$62</f>
        <v>18321026.894652225</v>
      </c>
      <c r="AH64" s="18">
        <f>valueOfTime!AH$62</f>
        <v>19298503.12121268</v>
      </c>
      <c r="AI64" s="18">
        <f>valueOfTime!AI$62</f>
        <v>20275100.058102954</v>
      </c>
      <c r="AJ64" s="18">
        <f>valueOfTime!AJ$62</f>
        <v>21250819.98957995</v>
      </c>
      <c r="AK64" s="18">
        <f>valueOfTime!AK$62</f>
        <v>22225665.191995218</v>
      </c>
      <c r="AL64" s="18">
        <f>valueOfTime!AL$62</f>
        <v>0</v>
      </c>
      <c r="AM64" s="18">
        <f>valueOfTime!AM$62</f>
        <v>0</v>
      </c>
    </row>
    <row r="65" spans="1:39" x14ac:dyDescent="0.25">
      <c r="E65" s="61" t="str">
        <f>Time!E$71</f>
        <v>Discount Factor</v>
      </c>
      <c r="F65" s="61">
        <f>Time!F$71</f>
        <v>0</v>
      </c>
      <c r="G65" s="61" t="str">
        <f>Time!G$71</f>
        <v>Multiplier</v>
      </c>
      <c r="H65" s="61">
        <f>Time!H$71</f>
        <v>0</v>
      </c>
      <c r="I65" s="61">
        <f>Time!I$71</f>
        <v>0</v>
      </c>
      <c r="J65" s="61">
        <f>Time!J$71</f>
        <v>0.93457943925233644</v>
      </c>
      <c r="K65" s="61">
        <f>Time!K$71</f>
        <v>1</v>
      </c>
      <c r="L65" s="61">
        <f>Time!L$71</f>
        <v>1.07</v>
      </c>
      <c r="M65" s="61">
        <f>Time!M$71</f>
        <v>1.1449</v>
      </c>
      <c r="N65" s="61">
        <f>Time!N$71</f>
        <v>1.2250430000000001</v>
      </c>
      <c r="O65" s="61">
        <f>Time!O$71</f>
        <v>1.31079601</v>
      </c>
      <c r="P65" s="61">
        <f>Time!P$71</f>
        <v>1.4025517307000002</v>
      </c>
      <c r="Q65" s="61">
        <f>Time!Q$71</f>
        <v>1.5007303518490001</v>
      </c>
      <c r="R65" s="61">
        <f>Time!R$71</f>
        <v>1.6057814764784302</v>
      </c>
      <c r="S65" s="61">
        <f>Time!S$71</f>
        <v>1.7181861798319202</v>
      </c>
      <c r="T65" s="61">
        <f>Time!T$71</f>
        <v>1.8384592124201549</v>
      </c>
      <c r="U65" s="61">
        <f>Time!U$71</f>
        <v>1.9671513572895656</v>
      </c>
      <c r="V65" s="61">
        <f>Time!V$71</f>
        <v>2.1048519522998355</v>
      </c>
      <c r="W65" s="61">
        <f>Time!W$71</f>
        <v>2.2521915889608235</v>
      </c>
      <c r="X65" s="61">
        <f>Time!X$71</f>
        <v>2.4098450001880813</v>
      </c>
      <c r="Y65" s="61">
        <f>Time!Y$71</f>
        <v>2.5785341502012469</v>
      </c>
      <c r="Z65" s="61">
        <f>Time!Z$71</f>
        <v>2.7590315407153345</v>
      </c>
      <c r="AA65" s="61">
        <f>Time!AA$71</f>
        <v>2.9521637485654075</v>
      </c>
      <c r="AB65" s="61">
        <f>Time!AB$71</f>
        <v>3.1588152109649861</v>
      </c>
      <c r="AC65" s="61">
        <f>Time!AC$71</f>
        <v>3.3799322757325352</v>
      </c>
      <c r="AD65" s="61">
        <f>Time!AD$71</f>
        <v>3.6165275350338129</v>
      </c>
      <c r="AE65" s="61">
        <f>Time!AE$71</f>
        <v>3.8696844624861795</v>
      </c>
      <c r="AF65" s="61">
        <f>Time!AF$71</f>
        <v>4.1405623748602123</v>
      </c>
      <c r="AG65" s="61">
        <f>Time!AG$71</f>
        <v>4.4304017411004271</v>
      </c>
      <c r="AH65" s="61">
        <f>Time!AH$71</f>
        <v>4.740529862977457</v>
      </c>
      <c r="AI65" s="61">
        <f>Time!AI$71</f>
        <v>5.0723669533858793</v>
      </c>
      <c r="AJ65" s="61">
        <f>Time!AJ$71</f>
        <v>5.4274326401228912</v>
      </c>
      <c r="AK65" s="61">
        <f>Time!AK$71</f>
        <v>5.807352924931493</v>
      </c>
      <c r="AL65" s="61">
        <f>Time!AL$71</f>
        <v>6.2138676296766988</v>
      </c>
      <c r="AM65" s="61">
        <f>Time!AM$71</f>
        <v>6.6488383637540664</v>
      </c>
    </row>
    <row r="66" spans="1:39" x14ac:dyDescent="0.25">
      <c r="E66" s="18" t="s">
        <v>252</v>
      </c>
      <c r="F66" s="18"/>
      <c r="G66" s="18" t="s">
        <v>84</v>
      </c>
      <c r="H66" s="18">
        <f>SUM(J66:AJ66)</f>
        <v>72180883.234475151</v>
      </c>
      <c r="I66" s="18"/>
      <c r="J66" s="18">
        <f>J64/J65</f>
        <v>0</v>
      </c>
      <c r="K66" s="18">
        <f t="shared" ref="K66:AI66" si="80">K64/K65</f>
        <v>0</v>
      </c>
      <c r="L66" s="18">
        <f t="shared" si="80"/>
        <v>0</v>
      </c>
      <c r="M66" s="18">
        <f t="shared" si="80"/>
        <v>0</v>
      </c>
      <c r="N66" s="18">
        <f t="shared" si="80"/>
        <v>0</v>
      </c>
      <c r="O66" s="18">
        <f t="shared" si="80"/>
        <v>0</v>
      </c>
      <c r="P66" s="18">
        <f t="shared" si="80"/>
        <v>0</v>
      </c>
      <c r="Q66" s="18">
        <f t="shared" si="80"/>
        <v>0</v>
      </c>
      <c r="R66" s="18">
        <f>R64/R65</f>
        <v>2211876.8328720652</v>
      </c>
      <c r="S66" s="18">
        <f t="shared" si="80"/>
        <v>2643913.7181597366</v>
      </c>
      <c r="T66" s="18">
        <f t="shared" si="80"/>
        <v>3009458.4707728308</v>
      </c>
      <c r="U66" s="18">
        <f t="shared" si="80"/>
        <v>3315395.7094889092</v>
      </c>
      <c r="V66" s="18">
        <f t="shared" si="80"/>
        <v>3567991.5450966936</v>
      </c>
      <c r="W66" s="18">
        <f t="shared" si="80"/>
        <v>3772945.1973338318</v>
      </c>
      <c r="X66" s="18">
        <f t="shared" si="80"/>
        <v>3935436.4947384517</v>
      </c>
      <c r="Y66" s="18">
        <f t="shared" si="80"/>
        <v>4060169.5759060937</v>
      </c>
      <c r="Z66" s="18">
        <f t="shared" si="80"/>
        <v>4151413.0865432289</v>
      </c>
      <c r="AA66" s="18">
        <f t="shared" si="80"/>
        <v>4213037.1444019917</v>
      </c>
      <c r="AB66" s="18">
        <f t="shared" si="80"/>
        <v>4248547.3235356715</v>
      </c>
      <c r="AC66" s="18">
        <f t="shared" si="80"/>
        <v>4261115.8902093126</v>
      </c>
      <c r="AD66" s="18">
        <f t="shared" si="80"/>
        <v>4253610.5051207123</v>
      </c>
      <c r="AE66" s="18">
        <f t="shared" si="80"/>
        <v>4228620.5902294964</v>
      </c>
      <c r="AF66" s="18">
        <f t="shared" si="80"/>
        <v>4188481.5433581052</v>
      </c>
      <c r="AG66" s="18">
        <f t="shared" si="80"/>
        <v>4135296.9697284456</v>
      </c>
      <c r="AH66" s="18">
        <f t="shared" si="80"/>
        <v>4070959.0866476633</v>
      </c>
      <c r="AI66" s="18">
        <f t="shared" si="80"/>
        <v>3997167.4455786422</v>
      </c>
      <c r="AJ66" s="18">
        <f>AJ64/AJ65</f>
        <v>3915446.1047532735</v>
      </c>
      <c r="AK66" s="18">
        <f t="shared" ref="AK66:AM66" si="81">AK64/AK65</f>
        <v>3827159.375242793</v>
      </c>
      <c r="AL66" s="18">
        <f t="shared" si="81"/>
        <v>0</v>
      </c>
      <c r="AM66" s="18">
        <f t="shared" si="81"/>
        <v>0</v>
      </c>
    </row>
    <row r="67" spans="1:39" x14ac:dyDescent="0.25"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1:39" s="113" customFormat="1" x14ac:dyDescent="0.25">
      <c r="A68" s="84"/>
      <c r="B68" s="110"/>
      <c r="C68" s="85"/>
      <c r="D68" s="152"/>
      <c r="E68" s="33" t="str">
        <f>E$66</f>
        <v>Discounted Total Value of Time Benefits</v>
      </c>
      <c r="F68" s="33">
        <f t="shared" ref="F68:AM68" si="82">F$66</f>
        <v>0</v>
      </c>
      <c r="G68" s="33" t="str">
        <f t="shared" si="82"/>
        <v>$</v>
      </c>
      <c r="H68" s="33">
        <f>H$66</f>
        <v>72180883.234475151</v>
      </c>
      <c r="I68" s="33">
        <f t="shared" si="82"/>
        <v>0</v>
      </c>
      <c r="J68" s="33">
        <f t="shared" si="82"/>
        <v>0</v>
      </c>
      <c r="K68" s="33">
        <f t="shared" si="82"/>
        <v>0</v>
      </c>
      <c r="L68" s="33">
        <f t="shared" si="82"/>
        <v>0</v>
      </c>
      <c r="M68" s="33">
        <f t="shared" si="82"/>
        <v>0</v>
      </c>
      <c r="N68" s="33">
        <f t="shared" si="82"/>
        <v>0</v>
      </c>
      <c r="O68" s="33">
        <f t="shared" si="82"/>
        <v>0</v>
      </c>
      <c r="P68" s="33">
        <f t="shared" si="82"/>
        <v>0</v>
      </c>
      <c r="Q68" s="33">
        <f t="shared" si="82"/>
        <v>0</v>
      </c>
      <c r="R68" s="33">
        <f t="shared" si="82"/>
        <v>2211876.8328720652</v>
      </c>
      <c r="S68" s="33">
        <f t="shared" si="82"/>
        <v>2643913.7181597366</v>
      </c>
      <c r="T68" s="33">
        <f t="shared" si="82"/>
        <v>3009458.4707728308</v>
      </c>
      <c r="U68" s="33">
        <f t="shared" si="82"/>
        <v>3315395.7094889092</v>
      </c>
      <c r="V68" s="33">
        <f t="shared" si="82"/>
        <v>3567991.5450966936</v>
      </c>
      <c r="W68" s="33">
        <f t="shared" si="82"/>
        <v>3772945.1973338318</v>
      </c>
      <c r="X68" s="33">
        <f t="shared" si="82"/>
        <v>3935436.4947384517</v>
      </c>
      <c r="Y68" s="33">
        <f t="shared" si="82"/>
        <v>4060169.5759060937</v>
      </c>
      <c r="Z68" s="33">
        <f t="shared" si="82"/>
        <v>4151413.0865432289</v>
      </c>
      <c r="AA68" s="33">
        <f t="shared" si="82"/>
        <v>4213037.1444019917</v>
      </c>
      <c r="AB68" s="33">
        <f t="shared" si="82"/>
        <v>4248547.3235356715</v>
      </c>
      <c r="AC68" s="33">
        <f t="shared" si="82"/>
        <v>4261115.8902093126</v>
      </c>
      <c r="AD68" s="33">
        <f t="shared" si="82"/>
        <v>4253610.5051207123</v>
      </c>
      <c r="AE68" s="33">
        <f t="shared" si="82"/>
        <v>4228620.5902294964</v>
      </c>
      <c r="AF68" s="33">
        <f t="shared" si="82"/>
        <v>4188481.5433581052</v>
      </c>
      <c r="AG68" s="33">
        <f t="shared" si="82"/>
        <v>4135296.9697284456</v>
      </c>
      <c r="AH68" s="33">
        <f t="shared" si="82"/>
        <v>4070959.0866476633</v>
      </c>
      <c r="AI68" s="33">
        <f t="shared" si="82"/>
        <v>3997167.4455786422</v>
      </c>
      <c r="AJ68" s="33">
        <f t="shared" si="82"/>
        <v>3915446.1047532735</v>
      </c>
      <c r="AK68" s="33">
        <f t="shared" si="82"/>
        <v>3827159.375242793</v>
      </c>
      <c r="AL68" s="33">
        <f t="shared" si="82"/>
        <v>0</v>
      </c>
      <c r="AM68" s="33">
        <f t="shared" si="82"/>
        <v>0</v>
      </c>
    </row>
    <row r="69" spans="1:39" s="113" customFormat="1" x14ac:dyDescent="0.25">
      <c r="A69" s="84"/>
      <c r="B69" s="110"/>
      <c r="C69" s="85"/>
      <c r="D69" s="152"/>
      <c r="E69" s="33" t="s">
        <v>369</v>
      </c>
      <c r="F69" s="33">
        <f>SUM(J68:AM68)</f>
        <v>76008042.60971795</v>
      </c>
      <c r="G69" s="33" t="s">
        <v>84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1" spans="1:39" x14ac:dyDescent="0.25">
      <c r="E71" s="19" t="str">
        <f>corridorSafetyCosts!E$138</f>
        <v>Project Crash Cost Reduction - Value of Time</v>
      </c>
      <c r="F71" s="19">
        <f>corridorSafetyCosts!F$138</f>
        <v>0</v>
      </c>
      <c r="G71" s="19" t="str">
        <f>corridorSafetyCosts!G$138</f>
        <v>$</v>
      </c>
      <c r="H71" s="19">
        <f>corridorSafetyCosts!H$138</f>
        <v>1489196.6985463526</v>
      </c>
      <c r="I71" s="19">
        <f>corridorSafetyCosts!I$138</f>
        <v>0</v>
      </c>
      <c r="J71" s="19">
        <f>corridorSafetyCosts!J$138</f>
        <v>0</v>
      </c>
      <c r="K71" s="19">
        <f>corridorSafetyCosts!K$138</f>
        <v>0</v>
      </c>
      <c r="L71" s="19">
        <f>corridorSafetyCosts!L$138</f>
        <v>0</v>
      </c>
      <c r="M71" s="19">
        <f>corridorSafetyCosts!M$138</f>
        <v>0</v>
      </c>
      <c r="N71" s="19">
        <f>corridorSafetyCosts!N$138</f>
        <v>0</v>
      </c>
      <c r="O71" s="19">
        <f>corridorSafetyCosts!O$138</f>
        <v>0</v>
      </c>
      <c r="P71" s="19">
        <f>corridorSafetyCosts!P$138</f>
        <v>0</v>
      </c>
      <c r="Q71" s="19">
        <f>corridorSafetyCosts!Q$138</f>
        <v>0</v>
      </c>
      <c r="R71" s="19">
        <f>corridorSafetyCosts!R$138</f>
        <v>56337.94282945041</v>
      </c>
      <c r="S71" s="19">
        <f>corridorSafetyCosts!S$138</f>
        <v>57936.860631408985</v>
      </c>
      <c r="T71" s="19">
        <f>corridorSafetyCosts!T$138</f>
        <v>59582.327922069766</v>
      </c>
      <c r="U71" s="19">
        <f>corridorSafetyCosts!U$138</f>
        <v>61275.695024184242</v>
      </c>
      <c r="V71" s="19">
        <f>corridorSafetyCosts!V$138</f>
        <v>63018.350847592599</v>
      </c>
      <c r="W71" s="19">
        <f>corridorSafetyCosts!W$138</f>
        <v>64811.723971687104</v>
      </c>
      <c r="X71" s="19">
        <f>corridorSafetyCosts!X$138</f>
        <v>66657.283757738958</v>
      </c>
      <c r="Y71" s="19">
        <f>corridorSafetyCosts!Y$138</f>
        <v>68556.541491905082</v>
      </c>
      <c r="Z71" s="19">
        <f>corridorSafetyCosts!Z$138</f>
        <v>70511.051559752043</v>
      </c>
      <c r="AA71" s="19">
        <f>corridorSafetyCosts!AA$138</f>
        <v>72522.412653159307</v>
      </c>
      <c r="AB71" s="19">
        <f>corridorSafetyCosts!AB$138</f>
        <v>74592.269010485878</v>
      </c>
      <c r="AC71" s="19">
        <f>corridorSafetyCosts!AC$138</f>
        <v>76722.311690909031</v>
      </c>
      <c r="AD71" s="19">
        <f>corridorSafetyCosts!AD$138</f>
        <v>78914.279883868629</v>
      </c>
      <c r="AE71" s="19">
        <f>corridorSafetyCosts!AE$138</f>
        <v>81169.962254575788</v>
      </c>
      <c r="AF71" s="19">
        <f>corridorSafetyCosts!AF$138</f>
        <v>83491.198326570957</v>
      </c>
      <c r="AG71" s="19">
        <f>corridorSafetyCosts!AG$138</f>
        <v>85879.879902342553</v>
      </c>
      <c r="AH71" s="19">
        <f>corridorSafetyCosts!AH$138</f>
        <v>88337.952523046159</v>
      </c>
      <c r="AI71" s="19">
        <f>corridorSafetyCosts!AI$138</f>
        <v>90867.416968391364</v>
      </c>
      <c r="AJ71" s="19">
        <f>corridorSafetyCosts!AJ$138</f>
        <v>93470.330797792718</v>
      </c>
      <c r="AK71" s="19">
        <f>corridorSafetyCosts!AK$138</f>
        <v>94540.906499421311</v>
      </c>
      <c r="AL71" s="19">
        <f>corridorSafetyCosts!AL$138</f>
        <v>0</v>
      </c>
      <c r="AM71" s="19">
        <f>corridorSafetyCosts!AM$138</f>
        <v>0</v>
      </c>
    </row>
    <row r="72" spans="1:39" x14ac:dyDescent="0.25">
      <c r="E72" s="61" t="str">
        <f>Time!E$71</f>
        <v>Discount Factor</v>
      </c>
      <c r="F72" s="61">
        <f>Time!F$71</f>
        <v>0</v>
      </c>
      <c r="G72" s="61" t="str">
        <f>Time!G$71</f>
        <v>Multiplier</v>
      </c>
      <c r="H72" s="61">
        <f>Time!H$71</f>
        <v>0</v>
      </c>
      <c r="I72" s="61">
        <f>Time!I$71</f>
        <v>0</v>
      </c>
      <c r="J72" s="61">
        <f>Time!J$71</f>
        <v>0.93457943925233644</v>
      </c>
      <c r="K72" s="61">
        <f>Time!K$71</f>
        <v>1</v>
      </c>
      <c r="L72" s="61">
        <f>Time!L$71</f>
        <v>1.07</v>
      </c>
      <c r="M72" s="61">
        <f>Time!M$71</f>
        <v>1.1449</v>
      </c>
      <c r="N72" s="61">
        <f>Time!N$71</f>
        <v>1.2250430000000001</v>
      </c>
      <c r="O72" s="61">
        <f>Time!O$71</f>
        <v>1.31079601</v>
      </c>
      <c r="P72" s="61">
        <f>Time!P$71</f>
        <v>1.4025517307000002</v>
      </c>
      <c r="Q72" s="61">
        <f>Time!Q$71</f>
        <v>1.5007303518490001</v>
      </c>
      <c r="R72" s="61">
        <f>Time!R$71</f>
        <v>1.6057814764784302</v>
      </c>
      <c r="S72" s="61">
        <f>Time!S$71</f>
        <v>1.7181861798319202</v>
      </c>
      <c r="T72" s="61">
        <f>Time!T$71</f>
        <v>1.8384592124201549</v>
      </c>
      <c r="U72" s="61">
        <f>Time!U$71</f>
        <v>1.9671513572895656</v>
      </c>
      <c r="V72" s="61">
        <f>Time!V$71</f>
        <v>2.1048519522998355</v>
      </c>
      <c r="W72" s="61">
        <f>Time!W$71</f>
        <v>2.2521915889608235</v>
      </c>
      <c r="X72" s="61">
        <f>Time!X$71</f>
        <v>2.4098450001880813</v>
      </c>
      <c r="Y72" s="61">
        <f>Time!Y$71</f>
        <v>2.5785341502012469</v>
      </c>
      <c r="Z72" s="61">
        <f>Time!Z$71</f>
        <v>2.7590315407153345</v>
      </c>
      <c r="AA72" s="61">
        <f>Time!AA$71</f>
        <v>2.9521637485654075</v>
      </c>
      <c r="AB72" s="61">
        <f>Time!AB$71</f>
        <v>3.1588152109649861</v>
      </c>
      <c r="AC72" s="61">
        <f>Time!AC$71</f>
        <v>3.3799322757325352</v>
      </c>
      <c r="AD72" s="61">
        <f>Time!AD$71</f>
        <v>3.6165275350338129</v>
      </c>
      <c r="AE72" s="61">
        <f>Time!AE$71</f>
        <v>3.8696844624861795</v>
      </c>
      <c r="AF72" s="61">
        <f>Time!AF$71</f>
        <v>4.1405623748602123</v>
      </c>
      <c r="AG72" s="61">
        <f>Time!AG$71</f>
        <v>4.4304017411004271</v>
      </c>
      <c r="AH72" s="61">
        <f>Time!AH$71</f>
        <v>4.740529862977457</v>
      </c>
      <c r="AI72" s="61">
        <f>Time!AI$71</f>
        <v>5.0723669533858793</v>
      </c>
      <c r="AJ72" s="61">
        <f>Time!AJ$71</f>
        <v>5.4274326401228912</v>
      </c>
      <c r="AK72" s="61">
        <f>Time!AK$71</f>
        <v>5.807352924931493</v>
      </c>
      <c r="AL72" s="61">
        <f>Time!AL$71</f>
        <v>6.2138676296766988</v>
      </c>
      <c r="AM72" s="61">
        <f>Time!AM$71</f>
        <v>6.6488383637540664</v>
      </c>
    </row>
    <row r="73" spans="1:39" x14ac:dyDescent="0.25">
      <c r="E73" s="18" t="s">
        <v>251</v>
      </c>
      <c r="F73" s="18"/>
      <c r="G73" s="18" t="s">
        <v>84</v>
      </c>
      <c r="H73" s="18">
        <f>SUM(J73:AJ73)</f>
        <v>477878.14198515582</v>
      </c>
      <c r="I73" s="18"/>
      <c r="J73" s="18">
        <f>J71/J72</f>
        <v>0</v>
      </c>
      <c r="K73" s="18">
        <f t="shared" ref="K73:AI73" si="83">K71/K72</f>
        <v>0</v>
      </c>
      <c r="L73" s="18">
        <f t="shared" si="83"/>
        <v>0</v>
      </c>
      <c r="M73" s="18">
        <f t="shared" si="83"/>
        <v>0</v>
      </c>
      <c r="N73" s="18">
        <f t="shared" si="83"/>
        <v>0</v>
      </c>
      <c r="O73" s="18">
        <f t="shared" si="83"/>
        <v>0</v>
      </c>
      <c r="P73" s="18">
        <f t="shared" si="83"/>
        <v>0</v>
      </c>
      <c r="Q73" s="18">
        <f t="shared" si="83"/>
        <v>0</v>
      </c>
      <c r="R73" s="18">
        <f t="shared" si="83"/>
        <v>35084.439355349095</v>
      </c>
      <c r="S73" s="18">
        <f t="shared" si="83"/>
        <v>33719.780377395771</v>
      </c>
      <c r="T73" s="18">
        <f t="shared" si="83"/>
        <v>32408.838618527392</v>
      </c>
      <c r="U73" s="18">
        <f t="shared" si="83"/>
        <v>31149.45619060691</v>
      </c>
      <c r="V73" s="18">
        <f t="shared" si="83"/>
        <v>29939.564527916809</v>
      </c>
      <c r="W73" s="18">
        <f t="shared" si="83"/>
        <v>28777.18054243852</v>
      </c>
      <c r="X73" s="18">
        <f t="shared" si="83"/>
        <v>27660.402952279732</v>
      </c>
      <c r="Y73" s="18">
        <f t="shared" si="83"/>
        <v>26587.408775080388</v>
      </c>
      <c r="Z73" s="18">
        <f t="shared" si="83"/>
        <v>25556.449978629324</v>
      </c>
      <c r="AA73" s="18">
        <f t="shared" si="83"/>
        <v>24565.850281306819</v>
      </c>
      <c r="AB73" s="18">
        <f t="shared" si="83"/>
        <v>23614.002095329499</v>
      </c>
      <c r="AC73" s="18">
        <f t="shared" si="83"/>
        <v>22699.363606118692</v>
      </c>
      <c r="AD73" s="18">
        <f t="shared" si="83"/>
        <v>21820.45598143934</v>
      </c>
      <c r="AE73" s="18">
        <f>AE71/AE72</f>
        <v>20975.860704266837</v>
      </c>
      <c r="AF73" s="18">
        <f t="shared" si="83"/>
        <v>20164.217023633093</v>
      </c>
      <c r="AG73" s="18">
        <f t="shared" si="83"/>
        <v>19384.219517982499</v>
      </c>
      <c r="AH73" s="18">
        <f t="shared" si="83"/>
        <v>18634.615765833903</v>
      </c>
      <c r="AI73" s="18">
        <f t="shared" si="83"/>
        <v>17914.20411879626</v>
      </c>
      <c r="AJ73" s="18">
        <f>AJ71/AJ72</f>
        <v>17221.831572224968</v>
      </c>
      <c r="AK73" s="18">
        <f t="shared" ref="AK73:AM73" si="84">AK71/AK72</f>
        <v>16279.518004416199</v>
      </c>
      <c r="AL73" s="18">
        <f t="shared" si="84"/>
        <v>0</v>
      </c>
      <c r="AM73" s="18">
        <f t="shared" si="84"/>
        <v>0</v>
      </c>
    </row>
    <row r="74" spans="1:39" x14ac:dyDescent="0.25"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1:39" s="113" customFormat="1" x14ac:dyDescent="0.25">
      <c r="A75" s="84"/>
      <c r="B75" s="110"/>
      <c r="C75" s="85"/>
      <c r="D75" s="152"/>
      <c r="E75" s="33" t="str">
        <f>E$73</f>
        <v>Discounted Crash Cost Reductions</v>
      </c>
      <c r="F75" s="33">
        <f t="shared" ref="F75:AM75" si="85">F$73</f>
        <v>0</v>
      </c>
      <c r="G75" s="33" t="str">
        <f t="shared" si="85"/>
        <v>$</v>
      </c>
      <c r="H75" s="33">
        <f t="shared" si="85"/>
        <v>477878.14198515582</v>
      </c>
      <c r="I75" s="33">
        <f t="shared" si="85"/>
        <v>0</v>
      </c>
      <c r="J75" s="33">
        <f t="shared" si="85"/>
        <v>0</v>
      </c>
      <c r="K75" s="33">
        <f t="shared" si="85"/>
        <v>0</v>
      </c>
      <c r="L75" s="33">
        <f t="shared" si="85"/>
        <v>0</v>
      </c>
      <c r="M75" s="33">
        <f t="shared" si="85"/>
        <v>0</v>
      </c>
      <c r="N75" s="33">
        <f t="shared" si="85"/>
        <v>0</v>
      </c>
      <c r="O75" s="33">
        <f t="shared" si="85"/>
        <v>0</v>
      </c>
      <c r="P75" s="33">
        <f t="shared" si="85"/>
        <v>0</v>
      </c>
      <c r="Q75" s="33">
        <f t="shared" si="85"/>
        <v>0</v>
      </c>
      <c r="R75" s="33">
        <f t="shared" si="85"/>
        <v>35084.439355349095</v>
      </c>
      <c r="S75" s="33">
        <f t="shared" si="85"/>
        <v>33719.780377395771</v>
      </c>
      <c r="T75" s="33">
        <f t="shared" si="85"/>
        <v>32408.838618527392</v>
      </c>
      <c r="U75" s="33">
        <f t="shared" si="85"/>
        <v>31149.45619060691</v>
      </c>
      <c r="V75" s="33">
        <f t="shared" si="85"/>
        <v>29939.564527916809</v>
      </c>
      <c r="W75" s="33">
        <f t="shared" si="85"/>
        <v>28777.18054243852</v>
      </c>
      <c r="X75" s="33">
        <f t="shared" si="85"/>
        <v>27660.402952279732</v>
      </c>
      <c r="Y75" s="33">
        <f t="shared" si="85"/>
        <v>26587.408775080388</v>
      </c>
      <c r="Z75" s="33">
        <f t="shared" si="85"/>
        <v>25556.449978629324</v>
      </c>
      <c r="AA75" s="33">
        <f t="shared" si="85"/>
        <v>24565.850281306819</v>
      </c>
      <c r="AB75" s="33">
        <f t="shared" si="85"/>
        <v>23614.002095329499</v>
      </c>
      <c r="AC75" s="33">
        <f t="shared" si="85"/>
        <v>22699.363606118692</v>
      </c>
      <c r="AD75" s="33">
        <f t="shared" si="85"/>
        <v>21820.45598143934</v>
      </c>
      <c r="AE75" s="33">
        <f>AE$73</f>
        <v>20975.860704266837</v>
      </c>
      <c r="AF75" s="33">
        <f t="shared" si="85"/>
        <v>20164.217023633093</v>
      </c>
      <c r="AG75" s="33">
        <f t="shared" si="85"/>
        <v>19384.219517982499</v>
      </c>
      <c r="AH75" s="33">
        <f t="shared" si="85"/>
        <v>18634.615765833903</v>
      </c>
      <c r="AI75" s="33">
        <f t="shared" si="85"/>
        <v>17914.20411879626</v>
      </c>
      <c r="AJ75" s="33">
        <f t="shared" si="85"/>
        <v>17221.831572224968</v>
      </c>
      <c r="AK75" s="33">
        <f t="shared" si="85"/>
        <v>16279.518004416199</v>
      </c>
      <c r="AL75" s="33">
        <f t="shared" si="85"/>
        <v>0</v>
      </c>
      <c r="AM75" s="33">
        <f t="shared" si="85"/>
        <v>0</v>
      </c>
    </row>
    <row r="76" spans="1:39" s="113" customFormat="1" x14ac:dyDescent="0.25">
      <c r="A76" s="84"/>
      <c r="B76" s="110"/>
      <c r="C76" s="85"/>
      <c r="D76" s="152"/>
      <c r="E76" s="33" t="s">
        <v>370</v>
      </c>
      <c r="F76" s="33">
        <f>SUM(J75:AM75)</f>
        <v>494157.65998957201</v>
      </c>
      <c r="G76" s="33" t="s">
        <v>84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</row>
    <row r="78" spans="1:39" x14ac:dyDescent="0.25">
      <c r="E78" s="21" t="str">
        <f>E69</f>
        <v>NPV - Total Value of Time Benefits</v>
      </c>
      <c r="F78" s="21">
        <f t="shared" ref="F78:G78" si="86">F69</f>
        <v>76008042.60971795</v>
      </c>
      <c r="G78" s="21" t="str">
        <f t="shared" si="86"/>
        <v>$</v>
      </c>
    </row>
    <row r="79" spans="1:39" x14ac:dyDescent="0.25">
      <c r="E79" s="21" t="str">
        <f>E76</f>
        <v>NPV - Project Crash Cost Reduction - Value of Time</v>
      </c>
      <c r="F79" s="21">
        <f t="shared" ref="F79:G79" si="87">F76</f>
        <v>494157.65998957201</v>
      </c>
      <c r="G79" s="21" t="str">
        <f t="shared" si="87"/>
        <v>$</v>
      </c>
    </row>
    <row r="80" spans="1:39" s="115" customFormat="1" x14ac:dyDescent="0.25">
      <c r="A80" s="15"/>
      <c r="B80" s="116"/>
      <c r="C80" s="16"/>
      <c r="D80" s="146"/>
      <c r="E80" s="17" t="s">
        <v>406</v>
      </c>
      <c r="F80" s="17">
        <f>SUM(F78:F79)</f>
        <v>76502200.269707516</v>
      </c>
      <c r="G80" s="17" t="s">
        <v>84</v>
      </c>
      <c r="H80" s="17"/>
      <c r="I80" s="17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</sheetData>
  <conditionalFormatting sqref="J3:AM3">
    <cfRule type="cellIs" dxfId="20" priority="1" operator="equal">
      <formula>"Post-forecast"</formula>
    </cfRule>
    <cfRule type="cellIs" dxfId="19" priority="2" operator="equal">
      <formula>"Operation"</formula>
    </cfRule>
    <cfRule type="cellIs" dxfId="18" priority="3" operator="equal">
      <formula>"Construction"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92"/>
  <sheetViews>
    <sheetView zoomScale="70" zoomScaleNormal="70" workbookViewId="0">
      <pane xSplit="9" ySplit="5" topLeftCell="AE6" activePane="bottomRight" state="frozen"/>
      <selection pane="topRight" activeCell="J1" sqref="J1"/>
      <selection pane="bottomLeft" activeCell="A6" sqref="A6"/>
      <selection pane="bottomRight" activeCell="D7" sqref="A7:D7"/>
    </sheetView>
  </sheetViews>
  <sheetFormatPr defaultColWidth="0" defaultRowHeight="15" x14ac:dyDescent="0.25"/>
  <cols>
    <col min="1" max="2" width="2.7109375" style="11" customWidth="1"/>
    <col min="3" max="3" width="2.7109375" style="12" customWidth="1"/>
    <col min="4" max="4" width="2.7109375" style="13" customWidth="1"/>
    <col min="5" max="5" width="60.7109375" style="4" customWidth="1"/>
    <col min="6" max="8" width="13.7109375" style="4" customWidth="1"/>
    <col min="9" max="9" width="3.7109375" style="4" customWidth="1"/>
    <col min="10" max="14" width="13.7109375" style="5" hidden="1" customWidth="1"/>
    <col min="15" max="39" width="13.7109375" style="5" customWidth="1"/>
    <col min="40" max="16384" width="9.140625" style="107" hidden="1"/>
  </cols>
  <sheetData>
    <row r="1" spans="1:39" ht="26.25" x14ac:dyDescent="0.4">
      <c r="A1" s="256" t="s">
        <v>138</v>
      </c>
    </row>
    <row r="2" spans="1:39" x14ac:dyDescent="0.25">
      <c r="E2" s="15" t="s">
        <v>14</v>
      </c>
      <c r="J2" s="23">
        <f>Time!J$2</f>
        <v>42735</v>
      </c>
      <c r="K2" s="23">
        <f>Time!K$2</f>
        <v>43100</v>
      </c>
      <c r="L2" s="23">
        <f>Time!L$2</f>
        <v>43465</v>
      </c>
      <c r="M2" s="23">
        <f>Time!M$2</f>
        <v>43830</v>
      </c>
      <c r="N2" s="23">
        <f>Time!N$2</f>
        <v>44196</v>
      </c>
      <c r="O2" s="23">
        <f>Time!O$2</f>
        <v>44561</v>
      </c>
      <c r="P2" s="23">
        <f>Time!P$2</f>
        <v>44926</v>
      </c>
      <c r="Q2" s="23">
        <f>Time!Q$2</f>
        <v>45291</v>
      </c>
      <c r="R2" s="23">
        <f>Time!R$2</f>
        <v>45657</v>
      </c>
      <c r="S2" s="23">
        <f>Time!S$2</f>
        <v>46022</v>
      </c>
      <c r="T2" s="23">
        <f>Time!T$2</f>
        <v>46387</v>
      </c>
      <c r="U2" s="23">
        <f>Time!U$2</f>
        <v>46752</v>
      </c>
      <c r="V2" s="23">
        <f>Time!V$2</f>
        <v>47118</v>
      </c>
      <c r="W2" s="23">
        <f>Time!W$2</f>
        <v>47483</v>
      </c>
      <c r="X2" s="23">
        <f>Time!X$2</f>
        <v>47848</v>
      </c>
      <c r="Y2" s="23">
        <f>Time!Y$2</f>
        <v>48213</v>
      </c>
      <c r="Z2" s="23">
        <f>Time!Z$2</f>
        <v>48579</v>
      </c>
      <c r="AA2" s="23">
        <f>Time!AA$2</f>
        <v>48944</v>
      </c>
      <c r="AB2" s="23">
        <f>Time!AB$2</f>
        <v>49309</v>
      </c>
      <c r="AC2" s="23">
        <f>Time!AC$2</f>
        <v>49674</v>
      </c>
      <c r="AD2" s="23">
        <f>Time!AD$2</f>
        <v>50040</v>
      </c>
      <c r="AE2" s="23">
        <f>Time!AE$2</f>
        <v>50405</v>
      </c>
      <c r="AF2" s="23">
        <f>Time!AF$2</f>
        <v>50770</v>
      </c>
      <c r="AG2" s="23">
        <f>Time!AG$2</f>
        <v>51135</v>
      </c>
      <c r="AH2" s="23">
        <f>Time!AH$2</f>
        <v>51501</v>
      </c>
      <c r="AI2" s="23">
        <f>Time!AI$2</f>
        <v>51866</v>
      </c>
      <c r="AJ2" s="23">
        <f>Time!AJ$2</f>
        <v>52231</v>
      </c>
      <c r="AK2" s="23">
        <f>Time!AK$2</f>
        <v>52596</v>
      </c>
      <c r="AL2" s="23">
        <f>Time!AL$2</f>
        <v>52962</v>
      </c>
      <c r="AM2" s="23">
        <f>Time!AM$2</f>
        <v>53327</v>
      </c>
    </row>
    <row r="3" spans="1:39" x14ac:dyDescent="0.25">
      <c r="E3" s="17" t="s">
        <v>15</v>
      </c>
      <c r="J3" s="5" t="str">
        <f>Time!J$3</f>
        <v>Construction</v>
      </c>
      <c r="K3" s="5" t="str">
        <f>Time!K$3</f>
        <v>Construction</v>
      </c>
      <c r="L3" s="5" t="str">
        <f>Time!L$3</f>
        <v>Construction</v>
      </c>
      <c r="M3" s="5" t="str">
        <f>Time!M$3</f>
        <v>Construction</v>
      </c>
      <c r="N3" s="5" t="str">
        <f>Time!N$3</f>
        <v>Construction</v>
      </c>
      <c r="O3" s="5" t="str">
        <f>Time!O$3</f>
        <v>Construction</v>
      </c>
      <c r="P3" s="5" t="str">
        <f>Time!P$3</f>
        <v>Construction</v>
      </c>
      <c r="Q3" s="5" t="str">
        <f>Time!Q$3</f>
        <v>Construction</v>
      </c>
      <c r="R3" s="5" t="str">
        <f>Time!R$3</f>
        <v>Operation</v>
      </c>
      <c r="S3" s="5" t="str">
        <f>Time!S$3</f>
        <v>Operation</v>
      </c>
      <c r="T3" s="5" t="str">
        <f>Time!T$3</f>
        <v>Operation</v>
      </c>
      <c r="U3" s="5" t="str">
        <f>Time!U$3</f>
        <v>Operation</v>
      </c>
      <c r="V3" s="5" t="str">
        <f>Time!V$3</f>
        <v>Operation</v>
      </c>
      <c r="W3" s="5" t="str">
        <f>Time!W$3</f>
        <v>Operation</v>
      </c>
      <c r="X3" s="5" t="str">
        <f>Time!X$3</f>
        <v>Operation</v>
      </c>
      <c r="Y3" s="5" t="str">
        <f>Time!Y$3</f>
        <v>Operation</v>
      </c>
      <c r="Z3" s="5" t="str">
        <f>Time!Z$3</f>
        <v>Operation</v>
      </c>
      <c r="AA3" s="5" t="str">
        <f>Time!AA$3</f>
        <v>Operation</v>
      </c>
      <c r="AB3" s="5" t="str">
        <f>Time!AB$3</f>
        <v>Operation</v>
      </c>
      <c r="AC3" s="5" t="str">
        <f>Time!AC$3</f>
        <v>Operation</v>
      </c>
      <c r="AD3" s="5" t="str">
        <f>Time!AD$3</f>
        <v>Operation</v>
      </c>
      <c r="AE3" s="5" t="str">
        <f>Time!AE$3</f>
        <v>Operation</v>
      </c>
      <c r="AF3" s="5" t="str">
        <f>Time!AF$3</f>
        <v>Operation</v>
      </c>
      <c r="AG3" s="5" t="str">
        <f>Time!AG$3</f>
        <v>Operation</v>
      </c>
      <c r="AH3" s="5" t="str">
        <f>Time!AH$3</f>
        <v>Operation</v>
      </c>
      <c r="AI3" s="5" t="str">
        <f>Time!AI$3</f>
        <v>Operation</v>
      </c>
      <c r="AJ3" s="5" t="str">
        <f>Time!AJ$3</f>
        <v>Operation</v>
      </c>
      <c r="AK3" s="5" t="str">
        <f>Time!AK$3</f>
        <v>Operation</v>
      </c>
      <c r="AL3" s="5" t="str">
        <f>Time!AL$3</f>
        <v>Post-Forecast</v>
      </c>
      <c r="AM3" s="5" t="str">
        <f>Time!AM$3</f>
        <v>Post-Forecast</v>
      </c>
    </row>
    <row r="4" spans="1:39" x14ac:dyDescent="0.25">
      <c r="E4" s="17" t="s">
        <v>16</v>
      </c>
      <c r="J4" s="86">
        <f>Time!J$4</f>
        <v>2016</v>
      </c>
      <c r="K4" s="86">
        <f>Time!K$4</f>
        <v>2017</v>
      </c>
      <c r="L4" s="86">
        <f>Time!L$4</f>
        <v>2018</v>
      </c>
      <c r="M4" s="86">
        <f>Time!M$4</f>
        <v>2019</v>
      </c>
      <c r="N4" s="86">
        <f>Time!N$4</f>
        <v>2020</v>
      </c>
      <c r="O4" s="86">
        <f>Time!O$4</f>
        <v>2021</v>
      </c>
      <c r="P4" s="86">
        <f>Time!P$4</f>
        <v>2022</v>
      </c>
      <c r="Q4" s="86">
        <f>Time!Q$4</f>
        <v>2023</v>
      </c>
      <c r="R4" s="86">
        <f>Time!R$4</f>
        <v>2024</v>
      </c>
      <c r="S4" s="86">
        <f>Time!S$4</f>
        <v>2025</v>
      </c>
      <c r="T4" s="86">
        <f>Time!T$4</f>
        <v>2026</v>
      </c>
      <c r="U4" s="86">
        <f>Time!U$4</f>
        <v>2027</v>
      </c>
      <c r="V4" s="86">
        <f>Time!V$4</f>
        <v>2028</v>
      </c>
      <c r="W4" s="86">
        <f>Time!W$4</f>
        <v>2029</v>
      </c>
      <c r="X4" s="86">
        <f>Time!X$4</f>
        <v>2030</v>
      </c>
      <c r="Y4" s="86">
        <f>Time!Y$4</f>
        <v>2031</v>
      </c>
      <c r="Z4" s="86">
        <f>Time!Z$4</f>
        <v>2032</v>
      </c>
      <c r="AA4" s="86">
        <f>Time!AA$4</f>
        <v>2033</v>
      </c>
      <c r="AB4" s="86">
        <f>Time!AB$4</f>
        <v>2034</v>
      </c>
      <c r="AC4" s="86">
        <f>Time!AC$4</f>
        <v>2035</v>
      </c>
      <c r="AD4" s="86">
        <f>Time!AD$4</f>
        <v>2036</v>
      </c>
      <c r="AE4" s="86">
        <f>Time!AE$4</f>
        <v>2037</v>
      </c>
      <c r="AF4" s="86">
        <f>Time!AF$4</f>
        <v>2038</v>
      </c>
      <c r="AG4" s="86">
        <f>Time!AG$4</f>
        <v>2039</v>
      </c>
      <c r="AH4" s="86">
        <f>Time!AH$4</f>
        <v>2040</v>
      </c>
      <c r="AI4" s="86">
        <f>Time!AI$4</f>
        <v>2041</v>
      </c>
      <c r="AJ4" s="86">
        <f>Time!AJ$4</f>
        <v>2042</v>
      </c>
      <c r="AK4" s="86">
        <f>Time!AK$4</f>
        <v>2043</v>
      </c>
      <c r="AL4" s="86">
        <f>Time!AL$4</f>
        <v>2044</v>
      </c>
      <c r="AM4" s="86">
        <f>Time!AM$4</f>
        <v>2045</v>
      </c>
    </row>
    <row r="5" spans="1:39" x14ac:dyDescent="0.25">
      <c r="E5" s="17" t="s">
        <v>17</v>
      </c>
      <c r="F5" s="6" t="s">
        <v>1</v>
      </c>
      <c r="G5" s="6" t="s">
        <v>2</v>
      </c>
      <c r="H5" s="6" t="s">
        <v>12</v>
      </c>
      <c r="J5">
        <f>Time!J$5</f>
        <v>1</v>
      </c>
      <c r="K5">
        <f>Time!K$5</f>
        <v>2</v>
      </c>
      <c r="L5">
        <f>Time!L$5</f>
        <v>3</v>
      </c>
      <c r="M5">
        <f>Time!M$5</f>
        <v>4</v>
      </c>
      <c r="N5">
        <f>Time!N$5</f>
        <v>5</v>
      </c>
      <c r="O5">
        <f>Time!O$5</f>
        <v>6</v>
      </c>
      <c r="P5">
        <f>Time!P$5</f>
        <v>7</v>
      </c>
      <c r="Q5">
        <f>Time!Q$5</f>
        <v>8</v>
      </c>
      <c r="R5">
        <f>Time!R$5</f>
        <v>9</v>
      </c>
      <c r="S5">
        <f>Time!S$5</f>
        <v>10</v>
      </c>
      <c r="T5">
        <f>Time!T$5</f>
        <v>11</v>
      </c>
      <c r="U5">
        <f>Time!U$5</f>
        <v>12</v>
      </c>
      <c r="V5">
        <f>Time!V$5</f>
        <v>13</v>
      </c>
      <c r="W5">
        <f>Time!W$5</f>
        <v>14</v>
      </c>
      <c r="X5">
        <f>Time!X$5</f>
        <v>15</v>
      </c>
      <c r="Y5">
        <f>Time!Y$5</f>
        <v>16</v>
      </c>
      <c r="Z5">
        <f>Time!Z$5</f>
        <v>17</v>
      </c>
      <c r="AA5">
        <f>Time!AA$5</f>
        <v>18</v>
      </c>
      <c r="AB5">
        <f>Time!AB$5</f>
        <v>19</v>
      </c>
      <c r="AC5">
        <f>Time!AC$5</f>
        <v>20</v>
      </c>
      <c r="AD5">
        <f>Time!AD$5</f>
        <v>21</v>
      </c>
      <c r="AE5">
        <f>Time!AE$5</f>
        <v>22</v>
      </c>
      <c r="AF5">
        <f>Time!AF$5</f>
        <v>23</v>
      </c>
      <c r="AG5">
        <f>Time!AG$5</f>
        <v>24</v>
      </c>
      <c r="AH5">
        <f>Time!AH$5</f>
        <v>25</v>
      </c>
      <c r="AI5">
        <f>Time!AI$5</f>
        <v>26</v>
      </c>
      <c r="AJ5">
        <f>Time!AJ$5</f>
        <v>27</v>
      </c>
      <c r="AK5">
        <f>Time!AK$5</f>
        <v>28</v>
      </c>
      <c r="AL5">
        <f>Time!AL$5</f>
        <v>29</v>
      </c>
      <c r="AM5">
        <f>Time!AM$5</f>
        <v>30</v>
      </c>
    </row>
    <row r="6" spans="1:39" x14ac:dyDescent="0.25">
      <c r="F6" s="6"/>
      <c r="G6" s="6"/>
      <c r="H6" s="6"/>
    </row>
    <row r="7" spans="1:39" x14ac:dyDescent="0.25">
      <c r="A7" s="14" t="s">
        <v>67</v>
      </c>
      <c r="B7" s="14"/>
      <c r="C7" s="14"/>
      <c r="D7" s="14"/>
      <c r="E7" s="14"/>
      <c r="F7" s="14"/>
      <c r="G7" s="14"/>
      <c r="H7" s="9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s="115" customFormat="1" x14ac:dyDescent="0.25">
      <c r="E8"/>
      <c r="F8"/>
      <c r="G8"/>
      <c r="H8" s="9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115" customFormat="1" x14ac:dyDescent="0.25">
      <c r="E9" s="38" t="str">
        <f>InpV!E$71</f>
        <v>Annual vehicle delay - Montebello Blvd - Delay Time</v>
      </c>
      <c r="F9" s="38">
        <f>InpV!F$71</f>
        <v>0</v>
      </c>
      <c r="G9" s="38" t="str">
        <f>InpV!G$71</f>
        <v>hours</v>
      </c>
      <c r="H9" s="38">
        <f>InpV!H$71</f>
        <v>15009578.084054375</v>
      </c>
      <c r="I9" s="38">
        <f>InpV!I$71</f>
        <v>0</v>
      </c>
      <c r="J9" s="38">
        <f>InpV!J$71</f>
        <v>0</v>
      </c>
      <c r="K9" s="38">
        <f>InpV!K$71</f>
        <v>0</v>
      </c>
      <c r="L9" s="38">
        <f>InpV!L$71</f>
        <v>0</v>
      </c>
      <c r="M9" s="38">
        <f>InpV!M$71</f>
        <v>0</v>
      </c>
      <c r="N9" s="38">
        <f>InpV!N$71</f>
        <v>0</v>
      </c>
      <c r="O9" s="38">
        <f>InpV!O$71</f>
        <v>0</v>
      </c>
      <c r="P9" s="38">
        <f>InpV!P$71</f>
        <v>90132.872220319055</v>
      </c>
      <c r="Q9" s="38">
        <f>InpV!Q$71</f>
        <v>146530.25213173992</v>
      </c>
      <c r="R9" s="38">
        <f>InpV!R$71</f>
        <v>202875.24525589554</v>
      </c>
      <c r="S9" s="38">
        <f>InpV!S$71</f>
        <v>259167.98971882634</v>
      </c>
      <c r="T9" s="38">
        <f>InpV!T$71</f>
        <v>315408.62316141103</v>
      </c>
      <c r="U9" s="38">
        <f>InpV!U$71</f>
        <v>371597.28274149436</v>
      </c>
      <c r="V9" s="38">
        <f>InpV!V$71</f>
        <v>427734.10513600538</v>
      </c>
      <c r="W9" s="38">
        <f>InpV!W$71</f>
        <v>483819.22654306213</v>
      </c>
      <c r="X9" s="38">
        <f>InpV!X$71</f>
        <v>539852.78268406703</v>
      </c>
      <c r="Y9" s="38">
        <f>InpV!Y$71</f>
        <v>595834.90880579129</v>
      </c>
      <c r="Z9" s="38">
        <f>InpV!Z$71</f>
        <v>651765.73968244693</v>
      </c>
      <c r="AA9" s="38">
        <f>InpV!AA$71</f>
        <v>707645.40961774986</v>
      </c>
      <c r="AB9" s="38">
        <f>InpV!AB$71</f>
        <v>763474.05244697048</v>
      </c>
      <c r="AC9" s="38">
        <f>InpV!AC$71</f>
        <v>819251.80153897451</v>
      </c>
      <c r="AD9" s="38">
        <f>InpV!AD$71</f>
        <v>874978.78979825322</v>
      </c>
      <c r="AE9" s="38">
        <f>InpV!AE$71</f>
        <v>930655.14966694219</v>
      </c>
      <c r="AF9" s="38">
        <f>InpV!AF$71</f>
        <v>986281.01312683127</v>
      </c>
      <c r="AG9" s="38">
        <f>InpV!AG$71</f>
        <v>1041856.5117013617</v>
      </c>
      <c r="AH9" s="38">
        <f>InpV!AH$71</f>
        <v>1097381.7764576145</v>
      </c>
      <c r="AI9" s="38">
        <f>InpV!AI$71</f>
        <v>1152856.9380082889</v>
      </c>
      <c r="AJ9" s="38">
        <f>InpV!AJ$71</f>
        <v>1208282.1265136681</v>
      </c>
      <c r="AK9" s="38">
        <f>InpV!AK$71</f>
        <v>1263657.4716835781</v>
      </c>
      <c r="AL9" s="38">
        <f>InpV!AL$71</f>
        <v>1318983.1027793332</v>
      </c>
      <c r="AM9" s="38">
        <f>InpV!AM$71</f>
        <v>1374259.1486156743</v>
      </c>
    </row>
    <row r="10" spans="1:39" s="115" customFormat="1" x14ac:dyDescent="0.25">
      <c r="E10" s="38" t="str">
        <f>InpV!E$72</f>
        <v>Annual truck delay - Montebello Blvd - Delay Time</v>
      </c>
      <c r="F10" s="38">
        <f>InpV!F$72</f>
        <v>0</v>
      </c>
      <c r="G10" s="38" t="str">
        <f>InpV!G$72</f>
        <v>hours</v>
      </c>
      <c r="H10" s="38">
        <f>InpV!H$72</f>
        <v>0</v>
      </c>
      <c r="I10" s="38">
        <f>InpV!I$72</f>
        <v>0</v>
      </c>
      <c r="J10" s="38">
        <f>InpV!J$72</f>
        <v>0</v>
      </c>
      <c r="K10" s="38">
        <f>InpV!K$72</f>
        <v>0</v>
      </c>
      <c r="L10" s="38">
        <f>InpV!L$72</f>
        <v>0</v>
      </c>
      <c r="M10" s="38">
        <f>InpV!M$72</f>
        <v>0</v>
      </c>
      <c r="N10" s="38">
        <f>InpV!N$72</f>
        <v>0</v>
      </c>
      <c r="O10" s="38">
        <f>InpV!O$72</f>
        <v>0</v>
      </c>
      <c r="P10" s="38">
        <f>InpV!P$72</f>
        <v>1933.3915389445358</v>
      </c>
      <c r="Q10" s="38">
        <f>InpV!Q$72</f>
        <v>3143.1412612528484</v>
      </c>
      <c r="R10" s="38">
        <f>InpV!R$72</f>
        <v>4351.7672628945929</v>
      </c>
      <c r="S10" s="38">
        <f>InpV!S$72</f>
        <v>5559.2725067368274</v>
      </c>
      <c r="T10" s="38">
        <f>InpV!T$72</f>
        <v>6765.6599452396658</v>
      </c>
      <c r="U10" s="38">
        <f>InpV!U$72</f>
        <v>7970.9325205019231</v>
      </c>
      <c r="V10" s="38">
        <f>InpV!V$72</f>
        <v>9175.0931643065524</v>
      </c>
      <c r="W10" s="38">
        <f>InpV!W$72</f>
        <v>10378.144798165786</v>
      </c>
      <c r="X10" s="38">
        <f>InpV!X$72</f>
        <v>11580.090333366097</v>
      </c>
      <c r="Y10" s="38">
        <f>InpV!Y$72</f>
        <v>12780.932671012888</v>
      </c>
      <c r="Z10" s="38">
        <f>InpV!Z$72</f>
        <v>13980.674702074963</v>
      </c>
      <c r="AA10" s="38">
        <f>InpV!AA$72</f>
        <v>15179.319307428752</v>
      </c>
      <c r="AB10" s="38">
        <f>InpV!AB$72</f>
        <v>16376.869357902331</v>
      </c>
      <c r="AC10" s="38">
        <f>InpV!AC$72</f>
        <v>17573.327714319166</v>
      </c>
      <c r="AD10" s="38">
        <f>InpV!AD$72</f>
        <v>18768.697227541696</v>
      </c>
      <c r="AE10" s="38">
        <f>InpV!AE$72</f>
        <v>19962.980738514594</v>
      </c>
      <c r="AF10" s="38">
        <f>InpV!AF$72</f>
        <v>21156.181078307924</v>
      </c>
      <c r="AG10" s="38">
        <f>InpV!AG$72</f>
        <v>22348.301068159955</v>
      </c>
      <c r="AH10" s="38">
        <f>InpV!AH$72</f>
        <v>23539.343519519825</v>
      </c>
      <c r="AI10" s="38">
        <f>InpV!AI$72</f>
        <v>24729.311234089957</v>
      </c>
      <c r="AJ10" s="38">
        <f>InpV!AJ$72</f>
        <v>25918.207003868265</v>
      </c>
      <c r="AK10" s="38">
        <f>InpV!AK$72</f>
        <v>27106.033611190131</v>
      </c>
      <c r="AL10" s="38">
        <f>InpV!AL$72</f>
        <v>28292.793828770176</v>
      </c>
      <c r="AM10" s="38">
        <f>InpV!AM$72</f>
        <v>29478.490419743783</v>
      </c>
    </row>
    <row r="11" spans="1:39" s="115" customFormat="1" x14ac:dyDescent="0.25">
      <c r="E11" s="38" t="str">
        <f>Time!E$40</f>
        <v>Operation period flag</v>
      </c>
      <c r="F11" s="38">
        <f>Time!F$40</f>
        <v>0</v>
      </c>
      <c r="G11" s="38" t="str">
        <f>Time!G$40</f>
        <v>flag</v>
      </c>
      <c r="H11" s="38">
        <f>Time!H$40</f>
        <v>0</v>
      </c>
      <c r="I11" s="38">
        <f>Time!I$40</f>
        <v>0</v>
      </c>
      <c r="J11" s="38">
        <f>Time!J$40</f>
        <v>0</v>
      </c>
      <c r="K11" s="38">
        <f>Time!K$40</f>
        <v>0</v>
      </c>
      <c r="L11" s="38">
        <f>Time!L$40</f>
        <v>0</v>
      </c>
      <c r="M11" s="38">
        <f>Time!M$40</f>
        <v>0</v>
      </c>
      <c r="N11" s="38">
        <f>Time!N$40</f>
        <v>0</v>
      </c>
      <c r="O11" s="38">
        <f>Time!O$40</f>
        <v>0</v>
      </c>
      <c r="P11" s="38">
        <f>Time!P$40</f>
        <v>0</v>
      </c>
      <c r="Q11" s="38">
        <f>Time!Q$40</f>
        <v>0</v>
      </c>
      <c r="R11" s="38">
        <f>Time!R$40</f>
        <v>1</v>
      </c>
      <c r="S11" s="38">
        <f>Time!S$40</f>
        <v>1</v>
      </c>
      <c r="T11" s="38">
        <f>Time!T$40</f>
        <v>1</v>
      </c>
      <c r="U11" s="38">
        <f>Time!U$40</f>
        <v>1</v>
      </c>
      <c r="V11" s="38">
        <f>Time!V$40</f>
        <v>1</v>
      </c>
      <c r="W11" s="38">
        <f>Time!W$40</f>
        <v>1</v>
      </c>
      <c r="X11" s="38">
        <f>Time!X$40</f>
        <v>1</v>
      </c>
      <c r="Y11" s="38">
        <f>Time!Y$40</f>
        <v>1</v>
      </c>
      <c r="Z11" s="38">
        <f>Time!Z$40</f>
        <v>1</v>
      </c>
      <c r="AA11" s="38">
        <f>Time!AA$40</f>
        <v>1</v>
      </c>
      <c r="AB11" s="38">
        <f>Time!AB$40</f>
        <v>1</v>
      </c>
      <c r="AC11" s="38">
        <f>Time!AC$40</f>
        <v>1</v>
      </c>
      <c r="AD11" s="38">
        <f>Time!AD$40</f>
        <v>1</v>
      </c>
      <c r="AE11" s="38">
        <f>Time!AE$40</f>
        <v>1</v>
      </c>
      <c r="AF11" s="38">
        <f>Time!AF$40</f>
        <v>1</v>
      </c>
      <c r="AG11" s="38">
        <f>Time!AG$40</f>
        <v>1</v>
      </c>
      <c r="AH11" s="38">
        <f>Time!AH$40</f>
        <v>1</v>
      </c>
      <c r="AI11" s="38">
        <f>Time!AI$40</f>
        <v>1</v>
      </c>
      <c r="AJ11" s="38">
        <f>Time!AJ$40</f>
        <v>1</v>
      </c>
      <c r="AK11" s="38">
        <f>Time!AK$40</f>
        <v>1</v>
      </c>
      <c r="AL11" s="38">
        <f>Time!AL$40</f>
        <v>0</v>
      </c>
      <c r="AM11" s="38">
        <f>Time!AM$40</f>
        <v>0</v>
      </c>
    </row>
    <row r="12" spans="1:39" s="115" customFormat="1" x14ac:dyDescent="0.25">
      <c r="E12" t="s">
        <v>399</v>
      </c>
      <c r="F12"/>
      <c r="G12" t="s">
        <v>226</v>
      </c>
      <c r="H12">
        <f>SUMIF(J11:AJ11, 1, J12:AJ12)</f>
        <v>13718814.578759605</v>
      </c>
      <c r="I12"/>
      <c r="J12">
        <f t="shared" ref="J12:AJ12" si="0">SUM(J9:J10) * J11</f>
        <v>0</v>
      </c>
      <c r="K12">
        <f t="shared" si="0"/>
        <v>0</v>
      </c>
      <c r="L12">
        <f t="shared" si="0"/>
        <v>0</v>
      </c>
      <c r="M12">
        <f t="shared" si="0"/>
        <v>0</v>
      </c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207227.01251879014</v>
      </c>
      <c r="S12">
        <f t="shared" si="0"/>
        <v>264727.26222556317</v>
      </c>
      <c r="T12">
        <f t="shared" si="0"/>
        <v>322174.28310665069</v>
      </c>
      <c r="U12">
        <f t="shared" si="0"/>
        <v>379568.21526199626</v>
      </c>
      <c r="V12">
        <f t="shared" si="0"/>
        <v>436909.19830031192</v>
      </c>
      <c r="W12">
        <f t="shared" si="0"/>
        <v>494197.3713412279</v>
      </c>
      <c r="X12">
        <f t="shared" si="0"/>
        <v>551432.8730174331</v>
      </c>
      <c r="Y12">
        <f t="shared" si="0"/>
        <v>608615.84147680423</v>
      </c>
      <c r="Z12">
        <f t="shared" si="0"/>
        <v>665746.41438452189</v>
      </c>
      <c r="AA12">
        <f t="shared" si="0"/>
        <v>722824.72892517864</v>
      </c>
      <c r="AB12">
        <f t="shared" si="0"/>
        <v>779850.92180487281</v>
      </c>
      <c r="AC12">
        <f t="shared" si="0"/>
        <v>836825.12925329362</v>
      </c>
      <c r="AD12">
        <f t="shared" si="0"/>
        <v>893747.48702579492</v>
      </c>
      <c r="AE12">
        <f t="shared" si="0"/>
        <v>950618.13040545676</v>
      </c>
      <c r="AF12">
        <f t="shared" si="0"/>
        <v>1007437.1942051392</v>
      </c>
      <c r="AG12">
        <f t="shared" si="0"/>
        <v>1064204.8127695217</v>
      </c>
      <c r="AH12">
        <f t="shared" si="0"/>
        <v>1120921.1199771343</v>
      </c>
      <c r="AI12">
        <f t="shared" si="0"/>
        <v>1177586.2492423789</v>
      </c>
      <c r="AJ12">
        <f t="shared" si="0"/>
        <v>1234200.3335175363</v>
      </c>
      <c r="AK12">
        <f t="shared" ref="AK12" si="1">SUM(AK9:AK10) * AK11</f>
        <v>1290763.5052947681</v>
      </c>
      <c r="AL12">
        <f t="shared" ref="AL12" si="2">SUM(AL9:AL10) * AL11</f>
        <v>0</v>
      </c>
      <c r="AM12">
        <f t="shared" ref="AM12" si="3">SUM(AM9:AM10) * AM11</f>
        <v>0</v>
      </c>
    </row>
    <row r="13" spans="1:39" s="115" customFormat="1" x14ac:dyDescent="0.25">
      <c r="E13"/>
      <c r="F13"/>
      <c r="G13"/>
      <c r="H13" s="9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18" customFormat="1" x14ac:dyDescent="0.25">
      <c r="A14" s="42"/>
      <c r="B14" s="42" t="s">
        <v>126</v>
      </c>
      <c r="C14" s="43"/>
      <c r="H14" s="91"/>
    </row>
    <row r="15" spans="1:39" s="18" customFormat="1" x14ac:dyDescent="0.25">
      <c r="A15" s="42"/>
      <c r="B15" s="42"/>
      <c r="C15" s="43"/>
      <c r="H15" s="91"/>
    </row>
    <row r="16" spans="1:39" s="18" customFormat="1" x14ac:dyDescent="0.25">
      <c r="A16" s="42"/>
      <c r="B16" s="42"/>
      <c r="C16" s="43" t="s">
        <v>135</v>
      </c>
      <c r="H16" s="91"/>
    </row>
    <row r="17" spans="1:39" s="18" customFormat="1" x14ac:dyDescent="0.25">
      <c r="A17" s="42"/>
      <c r="B17" s="42"/>
      <c r="C17" s="43"/>
      <c r="E17" s="101" t="str">
        <f>InpC!E$126</f>
        <v>Cost per mile - Automobile</v>
      </c>
      <c r="F17" s="101">
        <f>InpC!F$126</f>
        <v>0.39</v>
      </c>
      <c r="G17" s="101" t="str">
        <f>InpC!G$126</f>
        <v>$/mi</v>
      </c>
      <c r="H17" s="91"/>
    </row>
    <row r="18" spans="1:39" s="18" customFormat="1" x14ac:dyDescent="0.25">
      <c r="A18" s="42"/>
      <c r="B18" s="42"/>
      <c r="C18" s="43"/>
      <c r="E18" s="102" t="str">
        <f>InpC!$E$128</f>
        <v>Idling Speed for Op. Costs and Emissions</v>
      </c>
      <c r="F18" s="102">
        <f>InpC!$F$128</f>
        <v>5</v>
      </c>
      <c r="G18" s="102" t="s">
        <v>140</v>
      </c>
      <c r="H18" s="91"/>
    </row>
    <row r="19" spans="1:39" s="115" customFormat="1" x14ac:dyDescent="0.25">
      <c r="E19" s="38" t="str">
        <f>InpV!E$71</f>
        <v>Annual vehicle delay - Montebello Blvd - Delay Time</v>
      </c>
      <c r="F19" s="38">
        <f>InpV!F$71</f>
        <v>0</v>
      </c>
      <c r="G19" s="38" t="str">
        <f>InpV!G$71</f>
        <v>hours</v>
      </c>
      <c r="H19" s="38">
        <f>InpV!H$71</f>
        <v>15009578.084054375</v>
      </c>
      <c r="I19" s="38">
        <f>InpV!I$71</f>
        <v>0</v>
      </c>
      <c r="J19" s="38">
        <f>InpV!J$71</f>
        <v>0</v>
      </c>
      <c r="K19" s="38">
        <f>InpV!K$71</f>
        <v>0</v>
      </c>
      <c r="L19" s="38">
        <f>InpV!L$71</f>
        <v>0</v>
      </c>
      <c r="M19" s="38">
        <f>InpV!M$71</f>
        <v>0</v>
      </c>
      <c r="N19" s="38">
        <f>InpV!N$71</f>
        <v>0</v>
      </c>
      <c r="O19" s="38">
        <f>InpV!O$71</f>
        <v>0</v>
      </c>
      <c r="P19" s="38">
        <f>InpV!P$71</f>
        <v>90132.872220319055</v>
      </c>
      <c r="Q19" s="38">
        <f>InpV!Q$71</f>
        <v>146530.25213173992</v>
      </c>
      <c r="R19" s="38">
        <f>InpV!R$71</f>
        <v>202875.24525589554</v>
      </c>
      <c r="S19" s="38">
        <f>InpV!S$71</f>
        <v>259167.98971882634</v>
      </c>
      <c r="T19" s="38">
        <f>InpV!T$71</f>
        <v>315408.62316141103</v>
      </c>
      <c r="U19" s="38">
        <f>InpV!U$71</f>
        <v>371597.28274149436</v>
      </c>
      <c r="V19" s="38">
        <f>InpV!V$71</f>
        <v>427734.10513600538</v>
      </c>
      <c r="W19" s="38">
        <f>InpV!W$71</f>
        <v>483819.22654306213</v>
      </c>
      <c r="X19" s="38">
        <f>InpV!X$71</f>
        <v>539852.78268406703</v>
      </c>
      <c r="Y19" s="38">
        <f>InpV!Y$71</f>
        <v>595834.90880579129</v>
      </c>
      <c r="Z19" s="38">
        <f>InpV!Z$71</f>
        <v>651765.73968244693</v>
      </c>
      <c r="AA19" s="38">
        <f>InpV!AA$71</f>
        <v>707645.40961774986</v>
      </c>
      <c r="AB19" s="38">
        <f>InpV!AB$71</f>
        <v>763474.05244697048</v>
      </c>
      <c r="AC19" s="38">
        <f>InpV!AC$71</f>
        <v>819251.80153897451</v>
      </c>
      <c r="AD19" s="38">
        <f>InpV!AD$71</f>
        <v>874978.78979825322</v>
      </c>
      <c r="AE19" s="38">
        <f>InpV!AE$71</f>
        <v>930655.14966694219</v>
      </c>
      <c r="AF19" s="38">
        <f>InpV!AF$71</f>
        <v>986281.01312683127</v>
      </c>
      <c r="AG19" s="38">
        <f>InpV!AG$71</f>
        <v>1041856.5117013617</v>
      </c>
      <c r="AH19" s="38">
        <f>InpV!AH$71</f>
        <v>1097381.7764576145</v>
      </c>
      <c r="AI19" s="38">
        <f>InpV!AI$71</f>
        <v>1152856.9380082889</v>
      </c>
      <c r="AJ19" s="38">
        <f>InpV!AJ$71</f>
        <v>1208282.1265136681</v>
      </c>
      <c r="AK19" s="38">
        <f>InpV!AK$71</f>
        <v>1263657.4716835781</v>
      </c>
      <c r="AL19" s="38">
        <f>InpV!AL$71</f>
        <v>1318983.1027793332</v>
      </c>
      <c r="AM19" s="38">
        <f>InpV!AM$71</f>
        <v>1374259.1486156743</v>
      </c>
    </row>
    <row r="20" spans="1:39" s="18" customFormat="1" x14ac:dyDescent="0.25">
      <c r="A20" s="42"/>
      <c r="B20" s="42"/>
      <c r="C20" s="43"/>
      <c r="E20" s="18" t="s">
        <v>541</v>
      </c>
      <c r="G20" s="18" t="s">
        <v>84</v>
      </c>
      <c r="H20" s="18">
        <f>SUM(J20:AJ20)</f>
        <v>26651396.064067546</v>
      </c>
      <c r="J20" s="18">
        <f t="shared" ref="J20:AJ20" si="4">J19 * $F17 * $F18</f>
        <v>0</v>
      </c>
      <c r="K20" s="18">
        <f t="shared" si="4"/>
        <v>0</v>
      </c>
      <c r="L20" s="18">
        <f t="shared" si="4"/>
        <v>0</v>
      </c>
      <c r="M20" s="18">
        <f t="shared" si="4"/>
        <v>0</v>
      </c>
      <c r="N20" s="18">
        <f t="shared" si="4"/>
        <v>0</v>
      </c>
      <c r="O20" s="18">
        <f t="shared" si="4"/>
        <v>0</v>
      </c>
      <c r="P20" s="18">
        <f t="shared" si="4"/>
        <v>175759.10082962216</v>
      </c>
      <c r="Q20" s="18">
        <f t="shared" si="4"/>
        <v>285733.99165689287</v>
      </c>
      <c r="R20" s="18">
        <f t="shared" si="4"/>
        <v>395606.72824899631</v>
      </c>
      <c r="S20" s="18">
        <f t="shared" si="4"/>
        <v>505377.57995171135</v>
      </c>
      <c r="T20" s="18">
        <f t="shared" si="4"/>
        <v>615046.81516475149</v>
      </c>
      <c r="U20" s="18">
        <f t="shared" si="4"/>
        <v>724614.70134591404</v>
      </c>
      <c r="V20" s="18">
        <f t="shared" si="4"/>
        <v>834081.5050152106</v>
      </c>
      <c r="W20" s="18">
        <f t="shared" si="4"/>
        <v>943447.49175897113</v>
      </c>
      <c r="X20" s="18">
        <f t="shared" si="4"/>
        <v>1052712.9262339307</v>
      </c>
      <c r="Y20" s="18">
        <f t="shared" si="4"/>
        <v>1161878.072171293</v>
      </c>
      <c r="Z20" s="18">
        <f t="shared" si="4"/>
        <v>1270943.1923807715</v>
      </c>
      <c r="AA20" s="18">
        <f t="shared" si="4"/>
        <v>1379908.5487546122</v>
      </c>
      <c r="AB20" s="18">
        <f t="shared" si="4"/>
        <v>1488774.4022715925</v>
      </c>
      <c r="AC20" s="18">
        <f t="shared" si="4"/>
        <v>1597541.0130010005</v>
      </c>
      <c r="AD20" s="18">
        <f t="shared" si="4"/>
        <v>1706208.640106594</v>
      </c>
      <c r="AE20" s="18">
        <f t="shared" si="4"/>
        <v>1814777.5418505373</v>
      </c>
      <c r="AF20" s="18">
        <f t="shared" si="4"/>
        <v>1923247.9755973211</v>
      </c>
      <c r="AG20" s="18">
        <f t="shared" si="4"/>
        <v>2031620.1978176555</v>
      </c>
      <c r="AH20" s="18">
        <f t="shared" si="4"/>
        <v>2139894.4640923482</v>
      </c>
      <c r="AI20" s="18">
        <f t="shared" si="4"/>
        <v>2248071.029116163</v>
      </c>
      <c r="AJ20" s="18">
        <f t="shared" si="4"/>
        <v>2356150.146701653</v>
      </c>
      <c r="AK20" s="18">
        <f t="shared" ref="AK20:AM20" si="5">AK19 * $F17 * $F18</f>
        <v>2464132.0697829775</v>
      </c>
      <c r="AL20" s="18">
        <f t="shared" si="5"/>
        <v>2572017.0504196999</v>
      </c>
      <c r="AM20" s="18">
        <f t="shared" si="5"/>
        <v>2679805.3398005655</v>
      </c>
    </row>
    <row r="21" spans="1:39" s="18" customFormat="1" x14ac:dyDescent="0.25">
      <c r="A21" s="42"/>
      <c r="B21" s="42"/>
      <c r="C21" s="43"/>
      <c r="H21" s="91"/>
    </row>
    <row r="22" spans="1:39" s="18" customFormat="1" x14ac:dyDescent="0.25">
      <c r="A22" s="42"/>
      <c r="B22" s="42"/>
      <c r="C22" s="43" t="s">
        <v>521</v>
      </c>
      <c r="H22" s="91"/>
    </row>
    <row r="23" spans="1:39" s="18" customFormat="1" x14ac:dyDescent="0.25">
      <c r="A23" s="42"/>
      <c r="B23" s="42"/>
      <c r="C23" s="43"/>
      <c r="E23" s="101" t="str">
        <f>InpC!E$127</f>
        <v>Cost per mile - Truck</v>
      </c>
      <c r="F23" s="101">
        <f>InpC!F$127</f>
        <v>0.9</v>
      </c>
      <c r="G23" s="101" t="str">
        <f>InpC!G$127</f>
        <v>$/mi</v>
      </c>
      <c r="H23" s="91"/>
    </row>
    <row r="24" spans="1:39" s="18" customFormat="1" x14ac:dyDescent="0.25">
      <c r="A24" s="42"/>
      <c r="B24" s="42"/>
      <c r="C24" s="43"/>
      <c r="E24" s="102" t="str">
        <f>InpC!E$128</f>
        <v>Idling Speed for Op. Costs and Emissions</v>
      </c>
      <c r="F24" s="102">
        <f>InpC!F$128</f>
        <v>5</v>
      </c>
      <c r="G24" s="102" t="str">
        <f>InpC!G$128</f>
        <v>mph</v>
      </c>
      <c r="H24" s="91"/>
    </row>
    <row r="25" spans="1:39" s="115" customFormat="1" x14ac:dyDescent="0.25">
      <c r="E25" s="38" t="str">
        <f>InpV!E$72</f>
        <v>Annual truck delay - Montebello Blvd - Delay Time</v>
      </c>
      <c r="F25" s="38">
        <f>InpV!F$72</f>
        <v>0</v>
      </c>
      <c r="G25" s="38" t="str">
        <f>InpV!G$72</f>
        <v>hours</v>
      </c>
      <c r="H25" s="38">
        <f>InpV!H$72</f>
        <v>0</v>
      </c>
      <c r="I25" s="38">
        <f>InpV!I$72</f>
        <v>0</v>
      </c>
      <c r="J25" s="38">
        <f>InpV!J$72</f>
        <v>0</v>
      </c>
      <c r="K25" s="38">
        <f>InpV!K$72</f>
        <v>0</v>
      </c>
      <c r="L25" s="38">
        <f>InpV!L$72</f>
        <v>0</v>
      </c>
      <c r="M25" s="38">
        <f>InpV!M$72</f>
        <v>0</v>
      </c>
      <c r="N25" s="38">
        <f>InpV!N$72</f>
        <v>0</v>
      </c>
      <c r="O25" s="38">
        <f>InpV!O$72</f>
        <v>0</v>
      </c>
      <c r="P25" s="38">
        <f>InpV!P$72</f>
        <v>1933.3915389445358</v>
      </c>
      <c r="Q25" s="38">
        <f>InpV!Q$72</f>
        <v>3143.1412612528484</v>
      </c>
      <c r="R25" s="38">
        <f>InpV!R$72</f>
        <v>4351.7672628945929</v>
      </c>
      <c r="S25" s="38">
        <f>InpV!S$72</f>
        <v>5559.2725067368274</v>
      </c>
      <c r="T25" s="38">
        <f>InpV!T$72</f>
        <v>6765.6599452396658</v>
      </c>
      <c r="U25" s="38">
        <f>InpV!U$72</f>
        <v>7970.9325205019231</v>
      </c>
      <c r="V25" s="38">
        <f>InpV!V$72</f>
        <v>9175.0931643065524</v>
      </c>
      <c r="W25" s="38">
        <f>InpV!W$72</f>
        <v>10378.144798165786</v>
      </c>
      <c r="X25" s="38">
        <f>InpV!X$72</f>
        <v>11580.090333366097</v>
      </c>
      <c r="Y25" s="38">
        <f>InpV!Y$72</f>
        <v>12780.932671012888</v>
      </c>
      <c r="Z25" s="38">
        <f>InpV!Z$72</f>
        <v>13980.674702074963</v>
      </c>
      <c r="AA25" s="38">
        <f>InpV!AA$72</f>
        <v>15179.319307428752</v>
      </c>
      <c r="AB25" s="38">
        <f>InpV!AB$72</f>
        <v>16376.869357902331</v>
      </c>
      <c r="AC25" s="38">
        <f>InpV!AC$72</f>
        <v>17573.327714319166</v>
      </c>
      <c r="AD25" s="38">
        <f>InpV!AD$72</f>
        <v>18768.697227541696</v>
      </c>
      <c r="AE25" s="38">
        <f>InpV!AE$72</f>
        <v>19962.980738514594</v>
      </c>
      <c r="AF25" s="38">
        <f>InpV!AF$72</f>
        <v>21156.181078307924</v>
      </c>
      <c r="AG25" s="38">
        <f>InpV!AG$72</f>
        <v>22348.301068159955</v>
      </c>
      <c r="AH25" s="38">
        <f>InpV!AH$72</f>
        <v>23539.343519519825</v>
      </c>
      <c r="AI25" s="38">
        <f>InpV!AI$72</f>
        <v>24729.311234089957</v>
      </c>
      <c r="AJ25" s="38">
        <f>InpV!AJ$72</f>
        <v>25918.207003868265</v>
      </c>
      <c r="AK25" s="38">
        <f>InpV!AK$72</f>
        <v>27106.033611190131</v>
      </c>
      <c r="AL25" s="38">
        <f>InpV!AL$72</f>
        <v>28292.793828770176</v>
      </c>
      <c r="AM25" s="38">
        <f>InpV!AM$72</f>
        <v>29478.490419743783</v>
      </c>
    </row>
    <row r="26" spans="1:39" s="18" customFormat="1" x14ac:dyDescent="0.25">
      <c r="A26" s="42"/>
      <c r="B26" s="42"/>
      <c r="C26" s="43"/>
      <c r="E26" s="18" t="s">
        <v>542</v>
      </c>
      <c r="G26" s="18" t="s">
        <v>84</v>
      </c>
      <c r="H26" s="18">
        <f>SUM(J26:AJ26)</f>
        <v>1319272.3752936712</v>
      </c>
      <c r="J26" s="18">
        <f>J25  * $F23 * $F24</f>
        <v>0</v>
      </c>
      <c r="K26" s="18">
        <f t="shared" ref="K26:AJ26" si="6">K25  * $F23 * $F24</f>
        <v>0</v>
      </c>
      <c r="L26" s="18">
        <f t="shared" si="6"/>
        <v>0</v>
      </c>
      <c r="M26" s="18">
        <f t="shared" si="6"/>
        <v>0</v>
      </c>
      <c r="N26" s="18">
        <f t="shared" si="6"/>
        <v>0</v>
      </c>
      <c r="O26" s="18">
        <f t="shared" si="6"/>
        <v>0</v>
      </c>
      <c r="P26" s="18">
        <f t="shared" si="6"/>
        <v>8700.2619252504119</v>
      </c>
      <c r="Q26" s="18">
        <f t="shared" si="6"/>
        <v>14144.135675637817</v>
      </c>
      <c r="R26" s="18">
        <f t="shared" si="6"/>
        <v>19582.952683025669</v>
      </c>
      <c r="S26" s="18">
        <f t="shared" si="6"/>
        <v>25016.726280315725</v>
      </c>
      <c r="T26" s="18">
        <f t="shared" si="6"/>
        <v>30445.469753578494</v>
      </c>
      <c r="U26" s="18">
        <f t="shared" si="6"/>
        <v>35869.196342258656</v>
      </c>
      <c r="V26" s="18">
        <f t="shared" si="6"/>
        <v>41287.919239379487</v>
      </c>
      <c r="W26" s="18">
        <f t="shared" si="6"/>
        <v>46701.651591746042</v>
      </c>
      <c r="X26" s="18">
        <f t="shared" si="6"/>
        <v>52110.406500147437</v>
      </c>
      <c r="Y26" s="18">
        <f t="shared" si="6"/>
        <v>57514.197019557992</v>
      </c>
      <c r="Z26" s="18">
        <f t="shared" si="6"/>
        <v>62913.036159337338</v>
      </c>
      <c r="AA26" s="18">
        <f t="shared" si="6"/>
        <v>68306.936883429385</v>
      </c>
      <c r="AB26" s="18">
        <f t="shared" si="6"/>
        <v>73695.912110560486</v>
      </c>
      <c r="AC26" s="18">
        <f t="shared" si="6"/>
        <v>79079.974714436248</v>
      </c>
      <c r="AD26" s="18">
        <f t="shared" si="6"/>
        <v>84459.137523937621</v>
      </c>
      <c r="AE26" s="18">
        <f t="shared" si="6"/>
        <v>89833.413323315675</v>
      </c>
      <c r="AF26" s="18">
        <f t="shared" si="6"/>
        <v>95202.814852385651</v>
      </c>
      <c r="AG26" s="18">
        <f t="shared" si="6"/>
        <v>100567.3548067198</v>
      </c>
      <c r="AH26" s="18">
        <f t="shared" si="6"/>
        <v>105927.04583783922</v>
      </c>
      <c r="AI26" s="18">
        <f t="shared" si="6"/>
        <v>111281.90055340482</v>
      </c>
      <c r="AJ26" s="18">
        <f t="shared" si="6"/>
        <v>116631.9315174072</v>
      </c>
      <c r="AK26" s="18">
        <f t="shared" ref="AK26:AM26" si="7">AK25  * $F23 * $F24</f>
        <v>121977.15125035559</v>
      </c>
      <c r="AL26" s="18">
        <f t="shared" si="7"/>
        <v>127317.5722294658</v>
      </c>
      <c r="AM26" s="18">
        <f t="shared" si="7"/>
        <v>132653.20688884702</v>
      </c>
    </row>
    <row r="27" spans="1:39" s="18" customFormat="1" x14ac:dyDescent="0.25">
      <c r="A27" s="42"/>
      <c r="B27" s="42"/>
      <c r="C27" s="43"/>
    </row>
    <row r="28" spans="1:39" s="18" customFormat="1" x14ac:dyDescent="0.25">
      <c r="A28" s="42"/>
      <c r="B28" s="42"/>
      <c r="C28" s="43"/>
      <c r="AI28" s="18" t="s">
        <v>265</v>
      </c>
      <c r="AJ28" s="18" t="s">
        <v>265</v>
      </c>
      <c r="AK28" s="18" t="s">
        <v>265</v>
      </c>
      <c r="AL28" s="18" t="s">
        <v>265</v>
      </c>
      <c r="AM28" s="18" t="s">
        <v>265</v>
      </c>
    </row>
    <row r="29" spans="1:39" x14ac:dyDescent="0.25">
      <c r="A29" s="14" t="s">
        <v>522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x14ac:dyDescent="0.2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</row>
    <row r="31" spans="1:39" s="18" customFormat="1" x14ac:dyDescent="0.25">
      <c r="A31" s="42"/>
      <c r="B31" s="42" t="s">
        <v>522</v>
      </c>
      <c r="C31" s="43"/>
      <c r="H31" s="91"/>
    </row>
    <row r="32" spans="1:39" s="115" customFormat="1" x14ac:dyDescent="0.25">
      <c r="E32" t="str">
        <f>E$20</f>
        <v>Operating cost - Auto - Montebello Blvd</v>
      </c>
      <c r="F32">
        <f t="shared" ref="F32:AM32" si="8">F$20</f>
        <v>0</v>
      </c>
      <c r="G32" t="str">
        <f t="shared" si="8"/>
        <v>$</v>
      </c>
      <c r="H32">
        <f t="shared" si="8"/>
        <v>26651396.064067546</v>
      </c>
      <c r="I32">
        <f t="shared" si="8"/>
        <v>0</v>
      </c>
      <c r="J32">
        <f>J$20</f>
        <v>0</v>
      </c>
      <c r="K32">
        <f t="shared" si="8"/>
        <v>0</v>
      </c>
      <c r="L32">
        <f t="shared" si="8"/>
        <v>0</v>
      </c>
      <c r="M32">
        <f t="shared" si="8"/>
        <v>0</v>
      </c>
      <c r="N32">
        <f t="shared" si="8"/>
        <v>0</v>
      </c>
      <c r="O32">
        <f t="shared" si="8"/>
        <v>0</v>
      </c>
      <c r="P32">
        <f t="shared" si="8"/>
        <v>175759.10082962216</v>
      </c>
      <c r="Q32">
        <f t="shared" si="8"/>
        <v>285733.99165689287</v>
      </c>
      <c r="R32">
        <f t="shared" si="8"/>
        <v>395606.72824899631</v>
      </c>
      <c r="S32">
        <f t="shared" si="8"/>
        <v>505377.57995171135</v>
      </c>
      <c r="T32">
        <f t="shared" si="8"/>
        <v>615046.81516475149</v>
      </c>
      <c r="U32">
        <f t="shared" si="8"/>
        <v>724614.70134591404</v>
      </c>
      <c r="V32">
        <f t="shared" si="8"/>
        <v>834081.5050152106</v>
      </c>
      <c r="W32">
        <f t="shared" si="8"/>
        <v>943447.49175897113</v>
      </c>
      <c r="X32">
        <f t="shared" si="8"/>
        <v>1052712.9262339307</v>
      </c>
      <c r="Y32">
        <f t="shared" si="8"/>
        <v>1161878.072171293</v>
      </c>
      <c r="Z32">
        <f t="shared" si="8"/>
        <v>1270943.1923807715</v>
      </c>
      <c r="AA32">
        <f t="shared" si="8"/>
        <v>1379908.5487546122</v>
      </c>
      <c r="AB32">
        <f t="shared" si="8"/>
        <v>1488774.4022715925</v>
      </c>
      <c r="AC32">
        <f t="shared" si="8"/>
        <v>1597541.0130010005</v>
      </c>
      <c r="AD32">
        <f t="shared" si="8"/>
        <v>1706208.640106594</v>
      </c>
      <c r="AE32">
        <f t="shared" si="8"/>
        <v>1814777.5418505373</v>
      </c>
      <c r="AF32">
        <f t="shared" si="8"/>
        <v>1923247.9755973211</v>
      </c>
      <c r="AG32">
        <f t="shared" si="8"/>
        <v>2031620.1978176555</v>
      </c>
      <c r="AH32">
        <f t="shared" si="8"/>
        <v>2139894.4640923482</v>
      </c>
      <c r="AI32">
        <f t="shared" si="8"/>
        <v>2248071.029116163</v>
      </c>
      <c r="AJ32">
        <f t="shared" si="8"/>
        <v>2356150.146701653</v>
      </c>
      <c r="AK32">
        <f t="shared" si="8"/>
        <v>2464132.0697829775</v>
      </c>
      <c r="AL32">
        <f t="shared" si="8"/>
        <v>2572017.0504196999</v>
      </c>
      <c r="AM32">
        <f t="shared" si="8"/>
        <v>2679805.3398005655</v>
      </c>
    </row>
    <row r="33" spans="1:39" s="115" customFormat="1" x14ac:dyDescent="0.25">
      <c r="E33" t="str">
        <f>E$26</f>
        <v>Operating cost - Truck - Montebello Blvd</v>
      </c>
      <c r="F33">
        <f t="shared" ref="F33:AM33" si="9">F$26</f>
        <v>0</v>
      </c>
      <c r="G33" t="str">
        <f t="shared" si="9"/>
        <v>$</v>
      </c>
      <c r="H33">
        <f t="shared" si="9"/>
        <v>1319272.3752936712</v>
      </c>
      <c r="I33">
        <f t="shared" si="9"/>
        <v>0</v>
      </c>
      <c r="J33">
        <f>J$26</f>
        <v>0</v>
      </c>
      <c r="K33">
        <f t="shared" si="9"/>
        <v>0</v>
      </c>
      <c r="L33">
        <f t="shared" si="9"/>
        <v>0</v>
      </c>
      <c r="M33">
        <f t="shared" si="9"/>
        <v>0</v>
      </c>
      <c r="N33">
        <f t="shared" si="9"/>
        <v>0</v>
      </c>
      <c r="O33">
        <f t="shared" si="9"/>
        <v>0</v>
      </c>
      <c r="P33">
        <f t="shared" si="9"/>
        <v>8700.2619252504119</v>
      </c>
      <c r="Q33">
        <f t="shared" si="9"/>
        <v>14144.135675637817</v>
      </c>
      <c r="R33">
        <f t="shared" si="9"/>
        <v>19582.952683025669</v>
      </c>
      <c r="S33">
        <f t="shared" si="9"/>
        <v>25016.726280315725</v>
      </c>
      <c r="T33">
        <f t="shared" si="9"/>
        <v>30445.469753578494</v>
      </c>
      <c r="U33">
        <f t="shared" si="9"/>
        <v>35869.196342258656</v>
      </c>
      <c r="V33">
        <f t="shared" si="9"/>
        <v>41287.919239379487</v>
      </c>
      <c r="W33">
        <f t="shared" si="9"/>
        <v>46701.651591746042</v>
      </c>
      <c r="X33">
        <f t="shared" si="9"/>
        <v>52110.406500147437</v>
      </c>
      <c r="Y33">
        <f t="shared" si="9"/>
        <v>57514.197019557992</v>
      </c>
      <c r="Z33">
        <f t="shared" si="9"/>
        <v>62913.036159337338</v>
      </c>
      <c r="AA33">
        <f t="shared" si="9"/>
        <v>68306.936883429385</v>
      </c>
      <c r="AB33">
        <f t="shared" si="9"/>
        <v>73695.912110560486</v>
      </c>
      <c r="AC33">
        <f t="shared" si="9"/>
        <v>79079.974714436248</v>
      </c>
      <c r="AD33">
        <f t="shared" si="9"/>
        <v>84459.137523937621</v>
      </c>
      <c r="AE33">
        <f t="shared" si="9"/>
        <v>89833.413323315675</v>
      </c>
      <c r="AF33">
        <f t="shared" si="9"/>
        <v>95202.814852385651</v>
      </c>
      <c r="AG33">
        <f t="shared" si="9"/>
        <v>100567.3548067198</v>
      </c>
      <c r="AH33">
        <f t="shared" si="9"/>
        <v>105927.04583783922</v>
      </c>
      <c r="AI33">
        <f t="shared" si="9"/>
        <v>111281.90055340482</v>
      </c>
      <c r="AJ33">
        <f t="shared" si="9"/>
        <v>116631.9315174072</v>
      </c>
      <c r="AK33">
        <f t="shared" si="9"/>
        <v>121977.15125035559</v>
      </c>
      <c r="AL33">
        <f t="shared" si="9"/>
        <v>127317.5722294658</v>
      </c>
      <c r="AM33">
        <f t="shared" si="9"/>
        <v>132653.20688884702</v>
      </c>
    </row>
    <row r="34" spans="1:39" s="115" customFormat="1" x14ac:dyDescent="0.25">
      <c r="E34" t="s">
        <v>225</v>
      </c>
      <c r="F34"/>
      <c r="G34" t="s">
        <v>84</v>
      </c>
      <c r="H34" s="18">
        <f>SUM(J34:AJ34)</f>
        <v>27970668.439361207</v>
      </c>
      <c r="I34"/>
      <c r="J34">
        <f t="shared" ref="J34:AM34" si="10">SUM(J32:J33)</f>
        <v>0</v>
      </c>
      <c r="K34">
        <f t="shared" si="10"/>
        <v>0</v>
      </c>
      <c r="L34">
        <f t="shared" si="10"/>
        <v>0</v>
      </c>
      <c r="M34">
        <f t="shared" si="10"/>
        <v>0</v>
      </c>
      <c r="N34">
        <f t="shared" si="10"/>
        <v>0</v>
      </c>
      <c r="O34">
        <f t="shared" si="10"/>
        <v>0</v>
      </c>
      <c r="P34">
        <f t="shared" si="10"/>
        <v>184459.36275487256</v>
      </c>
      <c r="Q34">
        <f t="shared" si="10"/>
        <v>299878.12733253068</v>
      </c>
      <c r="R34">
        <f t="shared" si="10"/>
        <v>415189.68093202199</v>
      </c>
      <c r="S34">
        <f t="shared" si="10"/>
        <v>530394.30623202713</v>
      </c>
      <c r="T34">
        <f t="shared" si="10"/>
        <v>645492.28491833003</v>
      </c>
      <c r="U34">
        <f t="shared" si="10"/>
        <v>760483.89768817276</v>
      </c>
      <c r="V34">
        <f t="shared" si="10"/>
        <v>875369.42425459006</v>
      </c>
      <c r="W34">
        <f t="shared" si="10"/>
        <v>990149.14335071715</v>
      </c>
      <c r="X34">
        <f t="shared" si="10"/>
        <v>1104823.3327340782</v>
      </c>
      <c r="Y34">
        <f t="shared" si="10"/>
        <v>1219392.2691908509</v>
      </c>
      <c r="Z34">
        <f t="shared" si="10"/>
        <v>1333856.2285401088</v>
      </c>
      <c r="AA34">
        <f t="shared" si="10"/>
        <v>1448215.4856380415</v>
      </c>
      <c r="AB34">
        <f t="shared" si="10"/>
        <v>1562470.3143821531</v>
      </c>
      <c r="AC34">
        <f t="shared" si="10"/>
        <v>1676620.9877154368</v>
      </c>
      <c r="AD34">
        <f t="shared" si="10"/>
        <v>1790667.7776305317</v>
      </c>
      <c r="AE34">
        <f t="shared" si="10"/>
        <v>1904610.9551738529</v>
      </c>
      <c r="AF34">
        <f t="shared" si="10"/>
        <v>2018450.7904497066</v>
      </c>
      <c r="AG34">
        <f t="shared" si="10"/>
        <v>2132187.5526243751</v>
      </c>
      <c r="AH34">
        <f t="shared" si="10"/>
        <v>2245821.5099301874</v>
      </c>
      <c r="AI34">
        <f t="shared" si="10"/>
        <v>2359352.9296695678</v>
      </c>
      <c r="AJ34">
        <f t="shared" si="10"/>
        <v>2472782.0782190603</v>
      </c>
      <c r="AK34">
        <f t="shared" si="10"/>
        <v>2586109.2210333329</v>
      </c>
      <c r="AL34">
        <f t="shared" si="10"/>
        <v>2699334.6226491658</v>
      </c>
      <c r="AM34">
        <f t="shared" si="10"/>
        <v>2812458.5466894126</v>
      </c>
    </row>
    <row r="35" spans="1:39" s="115" customFormat="1" x14ac:dyDescent="0.25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18" customFormat="1" x14ac:dyDescent="0.25">
      <c r="A36" s="42"/>
      <c r="B36" s="42" t="s">
        <v>192</v>
      </c>
      <c r="C36" s="43"/>
      <c r="H36" s="91"/>
    </row>
    <row r="37" spans="1:39" s="115" customFormat="1" x14ac:dyDescent="0.25">
      <c r="E37" t="str">
        <f>E$34</f>
        <v>Total No-Build Operating Cost</v>
      </c>
      <c r="F37">
        <f t="shared" ref="F37:AM37" si="11">F$34</f>
        <v>0</v>
      </c>
      <c r="G37" t="str">
        <f t="shared" si="11"/>
        <v>$</v>
      </c>
      <c r="H37">
        <f t="shared" si="11"/>
        <v>27970668.439361207</v>
      </c>
      <c r="I37">
        <f t="shared" si="11"/>
        <v>0</v>
      </c>
      <c r="J37">
        <f>J$34</f>
        <v>0</v>
      </c>
      <c r="K37">
        <f t="shared" si="11"/>
        <v>0</v>
      </c>
      <c r="L37">
        <f t="shared" si="11"/>
        <v>0</v>
      </c>
      <c r="M37">
        <f t="shared" si="11"/>
        <v>0</v>
      </c>
      <c r="N37">
        <f t="shared" si="11"/>
        <v>0</v>
      </c>
      <c r="O37">
        <f t="shared" si="11"/>
        <v>0</v>
      </c>
      <c r="P37">
        <f t="shared" si="11"/>
        <v>184459.36275487256</v>
      </c>
      <c r="Q37">
        <f t="shared" si="11"/>
        <v>299878.12733253068</v>
      </c>
      <c r="R37">
        <f>R$34</f>
        <v>415189.68093202199</v>
      </c>
      <c r="S37">
        <f t="shared" si="11"/>
        <v>530394.30623202713</v>
      </c>
      <c r="T37">
        <f t="shared" si="11"/>
        <v>645492.28491833003</v>
      </c>
      <c r="U37">
        <f t="shared" si="11"/>
        <v>760483.89768817276</v>
      </c>
      <c r="V37">
        <f t="shared" si="11"/>
        <v>875369.42425459006</v>
      </c>
      <c r="W37">
        <f t="shared" si="11"/>
        <v>990149.14335071715</v>
      </c>
      <c r="X37">
        <f t="shared" si="11"/>
        <v>1104823.3327340782</v>
      </c>
      <c r="Y37">
        <f t="shared" si="11"/>
        <v>1219392.2691908509</v>
      </c>
      <c r="Z37">
        <f t="shared" si="11"/>
        <v>1333856.2285401088</v>
      </c>
      <c r="AA37">
        <f t="shared" si="11"/>
        <v>1448215.4856380415</v>
      </c>
      <c r="AB37">
        <f t="shared" si="11"/>
        <v>1562470.3143821531</v>
      </c>
      <c r="AC37">
        <f t="shared" si="11"/>
        <v>1676620.9877154368</v>
      </c>
      <c r="AD37">
        <f t="shared" si="11"/>
        <v>1790667.7776305317</v>
      </c>
      <c r="AE37">
        <f t="shared" si="11"/>
        <v>1904610.9551738529</v>
      </c>
      <c r="AF37">
        <f t="shared" si="11"/>
        <v>2018450.7904497066</v>
      </c>
      <c r="AG37">
        <f t="shared" si="11"/>
        <v>2132187.5526243751</v>
      </c>
      <c r="AH37">
        <f t="shared" si="11"/>
        <v>2245821.5099301874</v>
      </c>
      <c r="AI37">
        <f t="shared" si="11"/>
        <v>2359352.9296695678</v>
      </c>
      <c r="AJ37">
        <f t="shared" si="11"/>
        <v>2472782.0782190603</v>
      </c>
      <c r="AK37">
        <f t="shared" si="11"/>
        <v>2586109.2210333329</v>
      </c>
      <c r="AL37">
        <f t="shared" si="11"/>
        <v>2699334.6226491658</v>
      </c>
      <c r="AM37">
        <f t="shared" si="11"/>
        <v>2812458.5466894126</v>
      </c>
    </row>
    <row r="38" spans="1:39" s="19" customFormat="1" x14ac:dyDescent="0.25">
      <c r="A38" s="56"/>
      <c r="B38" s="56"/>
      <c r="C38" s="57"/>
      <c r="E38" s="38" t="str">
        <f>Time!E$40</f>
        <v>Operation period flag</v>
      </c>
      <c r="F38" s="38">
        <f>Time!F$40</f>
        <v>0</v>
      </c>
      <c r="G38" s="38" t="str">
        <f>Time!G$40</f>
        <v>flag</v>
      </c>
      <c r="H38" s="38">
        <f>Time!H$40</f>
        <v>0</v>
      </c>
      <c r="I38" s="38">
        <f>Time!I$40</f>
        <v>0</v>
      </c>
      <c r="J38" s="38">
        <f>Time!J$40</f>
        <v>0</v>
      </c>
      <c r="K38" s="38">
        <f>Time!K$40</f>
        <v>0</v>
      </c>
      <c r="L38" s="38">
        <f>Time!L$40</f>
        <v>0</v>
      </c>
      <c r="M38" s="38">
        <f>Time!M$40</f>
        <v>0</v>
      </c>
      <c r="N38" s="38">
        <f>Time!N$40</f>
        <v>0</v>
      </c>
      <c r="O38" s="38">
        <f>Time!O$40</f>
        <v>0</v>
      </c>
      <c r="P38" s="38">
        <f>Time!P$40</f>
        <v>0</v>
      </c>
      <c r="Q38" s="38">
        <f>Time!Q$40</f>
        <v>0</v>
      </c>
      <c r="R38" s="38">
        <f>Time!R$40</f>
        <v>1</v>
      </c>
      <c r="S38" s="38">
        <f>Time!S$40</f>
        <v>1</v>
      </c>
      <c r="T38" s="38">
        <f>Time!T$40</f>
        <v>1</v>
      </c>
      <c r="U38" s="38">
        <f>Time!U$40</f>
        <v>1</v>
      </c>
      <c r="V38" s="38">
        <f>Time!V$40</f>
        <v>1</v>
      </c>
      <c r="W38" s="38">
        <f>Time!W$40</f>
        <v>1</v>
      </c>
      <c r="X38" s="38">
        <f>Time!X$40</f>
        <v>1</v>
      </c>
      <c r="Y38" s="38">
        <f>Time!Y$40</f>
        <v>1</v>
      </c>
      <c r="Z38" s="38">
        <f>Time!Z$40</f>
        <v>1</v>
      </c>
      <c r="AA38" s="38">
        <f>Time!AA$40</f>
        <v>1</v>
      </c>
      <c r="AB38" s="38">
        <f>Time!AB$40</f>
        <v>1</v>
      </c>
      <c r="AC38" s="38">
        <f>Time!AC$40</f>
        <v>1</v>
      </c>
      <c r="AD38" s="38">
        <f>Time!AD$40</f>
        <v>1</v>
      </c>
      <c r="AE38" s="38">
        <f>Time!AE$40</f>
        <v>1</v>
      </c>
      <c r="AF38" s="38">
        <f>Time!AF$40</f>
        <v>1</v>
      </c>
      <c r="AG38" s="38">
        <f>Time!AG$40</f>
        <v>1</v>
      </c>
      <c r="AH38" s="38">
        <f>Time!AH$40</f>
        <v>1</v>
      </c>
      <c r="AI38" s="38">
        <f>Time!AI$40</f>
        <v>1</v>
      </c>
      <c r="AJ38" s="38">
        <f>Time!AJ$40</f>
        <v>1</v>
      </c>
      <c r="AK38" s="38">
        <f>Time!AK$40</f>
        <v>1</v>
      </c>
      <c r="AL38" s="38">
        <f>Time!AL$40</f>
        <v>0</v>
      </c>
      <c r="AM38" s="38">
        <f>Time!AM$40</f>
        <v>0</v>
      </c>
    </row>
    <row r="39" spans="1:39" s="18" customFormat="1" x14ac:dyDescent="0.25">
      <c r="A39" s="42"/>
      <c r="B39" s="42"/>
      <c r="C39" s="43"/>
      <c r="E39" s="40" t="s">
        <v>193</v>
      </c>
      <c r="F39" s="40"/>
      <c r="G39" s="40" t="s">
        <v>84</v>
      </c>
      <c r="H39" s="40">
        <f>SUM(J39:AJ39)</f>
        <v>27486330.949273802</v>
      </c>
      <c r="I39" s="40"/>
      <c r="J39" s="40">
        <f>J37 * J38</f>
        <v>0</v>
      </c>
      <c r="K39" s="40">
        <f t="shared" ref="K39:AI39" si="12">K37 * K38</f>
        <v>0</v>
      </c>
      <c r="L39" s="40">
        <f t="shared" si="12"/>
        <v>0</v>
      </c>
      <c r="M39" s="40">
        <f t="shared" si="12"/>
        <v>0</v>
      </c>
      <c r="N39" s="40">
        <f t="shared" si="12"/>
        <v>0</v>
      </c>
      <c r="O39" s="40">
        <f t="shared" si="12"/>
        <v>0</v>
      </c>
      <c r="P39" s="40">
        <f t="shared" si="12"/>
        <v>0</v>
      </c>
      <c r="Q39" s="40">
        <f t="shared" si="12"/>
        <v>0</v>
      </c>
      <c r="R39" s="40">
        <f>R37 * R38</f>
        <v>415189.68093202199</v>
      </c>
      <c r="S39" s="40">
        <f t="shared" si="12"/>
        <v>530394.30623202713</v>
      </c>
      <c r="T39" s="40">
        <f t="shared" si="12"/>
        <v>645492.28491833003</v>
      </c>
      <c r="U39" s="40">
        <f t="shared" si="12"/>
        <v>760483.89768817276</v>
      </c>
      <c r="V39" s="40">
        <f t="shared" si="12"/>
        <v>875369.42425459006</v>
      </c>
      <c r="W39" s="40">
        <f t="shared" si="12"/>
        <v>990149.14335071715</v>
      </c>
      <c r="X39" s="40">
        <f t="shared" si="12"/>
        <v>1104823.3327340782</v>
      </c>
      <c r="Y39" s="40">
        <f t="shared" si="12"/>
        <v>1219392.2691908509</v>
      </c>
      <c r="Z39" s="40">
        <f t="shared" si="12"/>
        <v>1333856.2285401088</v>
      </c>
      <c r="AA39" s="40">
        <f t="shared" si="12"/>
        <v>1448215.4856380415</v>
      </c>
      <c r="AB39" s="40">
        <f t="shared" si="12"/>
        <v>1562470.3143821531</v>
      </c>
      <c r="AC39" s="40">
        <f t="shared" si="12"/>
        <v>1676620.9877154368</v>
      </c>
      <c r="AD39" s="40">
        <f t="shared" si="12"/>
        <v>1790667.7776305317</v>
      </c>
      <c r="AE39" s="40">
        <f t="shared" si="12"/>
        <v>1904610.9551738529</v>
      </c>
      <c r="AF39" s="40">
        <f t="shared" si="12"/>
        <v>2018450.7904497066</v>
      </c>
      <c r="AG39" s="40">
        <f t="shared" si="12"/>
        <v>2132187.5526243751</v>
      </c>
      <c r="AH39" s="40">
        <f t="shared" si="12"/>
        <v>2245821.5099301874</v>
      </c>
      <c r="AI39" s="40">
        <f t="shared" si="12"/>
        <v>2359352.9296695678</v>
      </c>
      <c r="AJ39" s="40">
        <f>AJ37 * AJ38</f>
        <v>2472782.0782190603</v>
      </c>
      <c r="AK39" s="40">
        <f t="shared" ref="AK39:AM39" si="13">AK37 * AK38</f>
        <v>2586109.2210333329</v>
      </c>
      <c r="AL39" s="40">
        <f t="shared" si="13"/>
        <v>0</v>
      </c>
      <c r="AM39" s="40">
        <f t="shared" si="13"/>
        <v>0</v>
      </c>
    </row>
    <row r="40" spans="1:39" s="115" customFormat="1" x14ac:dyDescent="0.25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s="18" customFormat="1" x14ac:dyDescent="0.25">
      <c r="A41" s="42"/>
      <c r="B41" s="42"/>
      <c r="C41" s="43"/>
      <c r="E41" s="18" t="str">
        <f>operatingCost!E$39</f>
        <v>Total Operating Cost Benefits</v>
      </c>
      <c r="F41" s="18">
        <f>operatingCost!F$39</f>
        <v>0</v>
      </c>
      <c r="G41" s="18" t="str">
        <f>operatingCost!G$39</f>
        <v>$</v>
      </c>
      <c r="H41" s="18">
        <f>operatingCost!H$39</f>
        <v>27486330.949273802</v>
      </c>
      <c r="I41" s="18">
        <f>operatingCost!I$39</f>
        <v>0</v>
      </c>
      <c r="J41" s="18">
        <f>operatingCost!J$39</f>
        <v>0</v>
      </c>
      <c r="K41" s="18">
        <f>operatingCost!K$39</f>
        <v>0</v>
      </c>
      <c r="L41" s="18">
        <f>operatingCost!L$39</f>
        <v>0</v>
      </c>
      <c r="M41" s="18">
        <f>operatingCost!M$39</f>
        <v>0</v>
      </c>
      <c r="N41" s="18">
        <f>operatingCost!N$39</f>
        <v>0</v>
      </c>
      <c r="O41" s="18">
        <f>operatingCost!O$39</f>
        <v>0</v>
      </c>
      <c r="P41" s="18">
        <f>operatingCost!P$39</f>
        <v>0</v>
      </c>
      <c r="Q41" s="18">
        <f>operatingCost!Q$39</f>
        <v>0</v>
      </c>
      <c r="R41" s="18">
        <f>operatingCost!R$39</f>
        <v>415189.68093202199</v>
      </c>
      <c r="S41" s="18">
        <f>operatingCost!S$39</f>
        <v>530394.30623202713</v>
      </c>
      <c r="T41" s="18">
        <f>operatingCost!T$39</f>
        <v>645492.28491833003</v>
      </c>
      <c r="U41" s="18">
        <f>operatingCost!U$39</f>
        <v>760483.89768817276</v>
      </c>
      <c r="V41" s="18">
        <f>operatingCost!V$39</f>
        <v>875369.42425459006</v>
      </c>
      <c r="W41" s="18">
        <f>operatingCost!W$39</f>
        <v>990149.14335071715</v>
      </c>
      <c r="X41" s="18">
        <f>operatingCost!X$39</f>
        <v>1104823.3327340782</v>
      </c>
      <c r="Y41" s="18">
        <f>operatingCost!Y$39</f>
        <v>1219392.2691908509</v>
      </c>
      <c r="Z41" s="18">
        <f>operatingCost!Z$39</f>
        <v>1333856.2285401088</v>
      </c>
      <c r="AA41" s="18">
        <f>operatingCost!AA$39</f>
        <v>1448215.4856380415</v>
      </c>
      <c r="AB41" s="18">
        <f>operatingCost!AB$39</f>
        <v>1562470.3143821531</v>
      </c>
      <c r="AC41" s="18">
        <f>operatingCost!AC$39</f>
        <v>1676620.9877154368</v>
      </c>
      <c r="AD41" s="18">
        <f>operatingCost!AD$39</f>
        <v>1790667.7776305317</v>
      </c>
      <c r="AE41" s="18">
        <f>operatingCost!AE$39</f>
        <v>1904610.9551738529</v>
      </c>
      <c r="AF41" s="18">
        <f>operatingCost!AF$39</f>
        <v>2018450.7904497066</v>
      </c>
      <c r="AG41" s="18">
        <f>operatingCost!AG$39</f>
        <v>2132187.5526243751</v>
      </c>
      <c r="AH41" s="18">
        <f>operatingCost!AH$39</f>
        <v>2245821.5099301874</v>
      </c>
      <c r="AI41" s="18">
        <f>operatingCost!AI$39</f>
        <v>2359352.9296695678</v>
      </c>
      <c r="AJ41" s="18">
        <f>operatingCost!AJ$39</f>
        <v>2472782.0782190603</v>
      </c>
      <c r="AK41" s="18">
        <f>operatingCost!AK$39</f>
        <v>2586109.2210333329</v>
      </c>
      <c r="AL41" s="18">
        <f>operatingCost!AL$39</f>
        <v>0</v>
      </c>
      <c r="AM41" s="18">
        <f>operatingCost!AM$39</f>
        <v>0</v>
      </c>
    </row>
    <row r="42" spans="1:39" s="61" customFormat="1" x14ac:dyDescent="0.25">
      <c r="A42" s="96"/>
      <c r="B42" s="96"/>
      <c r="C42" s="97"/>
      <c r="E42" s="61" t="str">
        <f>Time!E$71</f>
        <v>Discount Factor</v>
      </c>
      <c r="F42" s="61">
        <f>Time!F$71</f>
        <v>0</v>
      </c>
      <c r="G42" s="61" t="str">
        <f>Time!G$71</f>
        <v>Multiplier</v>
      </c>
      <c r="H42" s="61">
        <f>Time!H$71</f>
        <v>0</v>
      </c>
      <c r="I42" s="61">
        <f>Time!I$71</f>
        <v>0</v>
      </c>
      <c r="J42" s="61">
        <f>Time!J$71</f>
        <v>0.93457943925233644</v>
      </c>
      <c r="K42" s="61">
        <f>Time!K$71</f>
        <v>1</v>
      </c>
      <c r="L42" s="61">
        <f>Time!L$71</f>
        <v>1.07</v>
      </c>
      <c r="M42" s="61">
        <f>Time!M$71</f>
        <v>1.1449</v>
      </c>
      <c r="N42" s="61">
        <f>Time!N$71</f>
        <v>1.2250430000000001</v>
      </c>
      <c r="O42" s="61">
        <f>Time!O$71</f>
        <v>1.31079601</v>
      </c>
      <c r="P42" s="61">
        <f>Time!P$71</f>
        <v>1.4025517307000002</v>
      </c>
      <c r="Q42" s="61">
        <f>Time!Q$71</f>
        <v>1.5007303518490001</v>
      </c>
      <c r="R42" s="61">
        <f>Time!R$71</f>
        <v>1.6057814764784302</v>
      </c>
      <c r="S42" s="61">
        <f>Time!S$71</f>
        <v>1.7181861798319202</v>
      </c>
      <c r="T42" s="61">
        <f>Time!T$71</f>
        <v>1.8384592124201549</v>
      </c>
      <c r="U42" s="61">
        <f>Time!U$71</f>
        <v>1.9671513572895656</v>
      </c>
      <c r="V42" s="61">
        <f>Time!V$71</f>
        <v>2.1048519522998355</v>
      </c>
      <c r="W42" s="61">
        <f>Time!W$71</f>
        <v>2.2521915889608235</v>
      </c>
      <c r="X42" s="61">
        <f>Time!X$71</f>
        <v>2.4098450001880813</v>
      </c>
      <c r="Y42" s="61">
        <f>Time!Y$71</f>
        <v>2.5785341502012469</v>
      </c>
      <c r="Z42" s="61">
        <f>Time!Z$71</f>
        <v>2.7590315407153345</v>
      </c>
      <c r="AA42" s="61">
        <f>Time!AA$71</f>
        <v>2.9521637485654075</v>
      </c>
      <c r="AB42" s="61">
        <f>Time!AB$71</f>
        <v>3.1588152109649861</v>
      </c>
      <c r="AC42" s="61">
        <f>Time!AC$71</f>
        <v>3.3799322757325352</v>
      </c>
      <c r="AD42" s="61">
        <f>Time!AD$71</f>
        <v>3.6165275350338129</v>
      </c>
      <c r="AE42" s="61">
        <f>Time!AE$71</f>
        <v>3.8696844624861795</v>
      </c>
      <c r="AF42" s="61">
        <f>Time!AF$71</f>
        <v>4.1405623748602123</v>
      </c>
      <c r="AG42" s="61">
        <f>Time!AG$71</f>
        <v>4.4304017411004271</v>
      </c>
      <c r="AH42" s="61">
        <f>Time!AH$71</f>
        <v>4.740529862977457</v>
      </c>
      <c r="AI42" s="61">
        <f>Time!AI$71</f>
        <v>5.0723669533858793</v>
      </c>
      <c r="AJ42" s="61">
        <f>Time!AJ$71</f>
        <v>5.4274326401228912</v>
      </c>
      <c r="AK42" s="61">
        <f>Time!AK$71</f>
        <v>5.807352924931493</v>
      </c>
      <c r="AL42" s="61">
        <f>Time!AL$71</f>
        <v>6.2138676296766988</v>
      </c>
      <c r="AM42" s="61">
        <f>Time!AM$71</f>
        <v>6.6488383637540664</v>
      </c>
    </row>
    <row r="43" spans="1:39" s="18" customFormat="1" x14ac:dyDescent="0.25">
      <c r="A43" s="42"/>
      <c r="B43" s="42"/>
      <c r="C43" s="43"/>
      <c r="E43" s="18" t="s">
        <v>256</v>
      </c>
      <c r="G43" s="18" t="s">
        <v>84</v>
      </c>
      <c r="H43" s="18">
        <f>SUM(J43:AJ43)</f>
        <v>8407097.7712835521</v>
      </c>
      <c r="J43" s="18">
        <f>J41/J42</f>
        <v>0</v>
      </c>
      <c r="K43" s="18">
        <f t="shared" ref="K43:AI43" si="14">K41/K42</f>
        <v>0</v>
      </c>
      <c r="L43" s="18">
        <f t="shared" si="14"/>
        <v>0</v>
      </c>
      <c r="M43" s="18">
        <f t="shared" si="14"/>
        <v>0</v>
      </c>
      <c r="N43" s="18">
        <f t="shared" si="14"/>
        <v>0</v>
      </c>
      <c r="O43" s="18">
        <f t="shared" si="14"/>
        <v>0</v>
      </c>
      <c r="P43" s="18">
        <f t="shared" si="14"/>
        <v>0</v>
      </c>
      <c r="Q43" s="18">
        <f t="shared" si="14"/>
        <v>0</v>
      </c>
      <c r="R43" s="18">
        <f t="shared" si="14"/>
        <v>258559.26663356242</v>
      </c>
      <c r="S43" s="18">
        <f t="shared" si="14"/>
        <v>308694.31523649691</v>
      </c>
      <c r="T43" s="18">
        <f t="shared" si="14"/>
        <v>351105.03434482042</v>
      </c>
      <c r="U43" s="18">
        <f t="shared" si="14"/>
        <v>386591.45106963377</v>
      </c>
      <c r="V43" s="18">
        <f t="shared" si="14"/>
        <v>415881.70764130494</v>
      </c>
      <c r="W43" s="18">
        <f t="shared" si="14"/>
        <v>439638.06107968756</v>
      </c>
      <c r="X43" s="18">
        <f t="shared" si="14"/>
        <v>458462.40428237082</v>
      </c>
      <c r="Y43" s="18">
        <f t="shared" si="14"/>
        <v>472901.34555545094</v>
      </c>
      <c r="Z43" s="18">
        <f t="shared" si="14"/>
        <v>483450.88080953207</v>
      </c>
      <c r="AA43" s="18">
        <f t="shared" si="14"/>
        <v>490560.69005040667</v>
      </c>
      <c r="AB43" s="18">
        <f t="shared" si="14"/>
        <v>494638.08739379671</v>
      </c>
      <c r="AC43" s="18">
        <f t="shared" si="14"/>
        <v>496051.65161247546</v>
      </c>
      <c r="AD43" s="18">
        <f t="shared" si="14"/>
        <v>495134.56216884294</v>
      </c>
      <c r="AE43" s="18">
        <f t="shared" si="14"/>
        <v>492187.66378439701</v>
      </c>
      <c r="AF43" s="18">
        <f t="shared" si="14"/>
        <v>487482.28083820391</v>
      </c>
      <c r="AG43" s="18">
        <f t="shared" si="14"/>
        <v>481262.80125891708</v>
      </c>
      <c r="AH43" s="18">
        <f t="shared" si="14"/>
        <v>473749.04806941136</v>
      </c>
      <c r="AI43" s="18">
        <f t="shared" si="14"/>
        <v>465138.45535064558</v>
      </c>
      <c r="AJ43" s="18">
        <f>AJ41/AJ42</f>
        <v>455608.06410359615</v>
      </c>
      <c r="AK43" s="18">
        <f t="shared" ref="AK43:AM43" si="15">AK41/AK42</f>
        <v>445316.35229726287</v>
      </c>
      <c r="AL43" s="18">
        <f t="shared" si="15"/>
        <v>0</v>
      </c>
      <c r="AM43" s="18">
        <f t="shared" si="15"/>
        <v>0</v>
      </c>
    </row>
    <row r="44" spans="1:39" s="19" customFormat="1" x14ac:dyDescent="0.25">
      <c r="A44" s="56"/>
      <c r="B44" s="56"/>
      <c r="C44" s="57"/>
    </row>
    <row r="45" spans="1:39" s="33" customFormat="1" x14ac:dyDescent="0.25">
      <c r="A45" s="68"/>
      <c r="B45" s="68"/>
      <c r="C45" s="69"/>
      <c r="E45" s="33" t="str">
        <f>E$43</f>
        <v>Discounted Operating Costs</v>
      </c>
      <c r="F45" s="33">
        <f t="shared" ref="F45:AM45" si="16">F$43</f>
        <v>0</v>
      </c>
      <c r="G45" s="33" t="str">
        <f t="shared" si="16"/>
        <v>$</v>
      </c>
      <c r="H45" s="33">
        <f t="shared" si="16"/>
        <v>8407097.7712835521</v>
      </c>
      <c r="I45" s="33">
        <f t="shared" si="16"/>
        <v>0</v>
      </c>
      <c r="J45" s="33">
        <f t="shared" si="16"/>
        <v>0</v>
      </c>
      <c r="K45" s="33">
        <f t="shared" si="16"/>
        <v>0</v>
      </c>
      <c r="L45" s="33">
        <f t="shared" si="16"/>
        <v>0</v>
      </c>
      <c r="M45" s="33">
        <f t="shared" si="16"/>
        <v>0</v>
      </c>
      <c r="N45" s="33">
        <f t="shared" si="16"/>
        <v>0</v>
      </c>
      <c r="O45" s="33">
        <f t="shared" si="16"/>
        <v>0</v>
      </c>
      <c r="P45" s="33">
        <f t="shared" si="16"/>
        <v>0</v>
      </c>
      <c r="Q45" s="33">
        <f t="shared" si="16"/>
        <v>0</v>
      </c>
      <c r="R45" s="33">
        <f>R$43</f>
        <v>258559.26663356242</v>
      </c>
      <c r="S45" s="33">
        <f t="shared" si="16"/>
        <v>308694.31523649691</v>
      </c>
      <c r="T45" s="33">
        <f t="shared" si="16"/>
        <v>351105.03434482042</v>
      </c>
      <c r="U45" s="33">
        <f t="shared" si="16"/>
        <v>386591.45106963377</v>
      </c>
      <c r="V45" s="33">
        <f t="shared" si="16"/>
        <v>415881.70764130494</v>
      </c>
      <c r="W45" s="33">
        <f t="shared" si="16"/>
        <v>439638.06107968756</v>
      </c>
      <c r="X45" s="33">
        <f t="shared" si="16"/>
        <v>458462.40428237082</v>
      </c>
      <c r="Y45" s="33">
        <f t="shared" si="16"/>
        <v>472901.34555545094</v>
      </c>
      <c r="Z45" s="33">
        <f t="shared" si="16"/>
        <v>483450.88080953207</v>
      </c>
      <c r="AA45" s="33">
        <f t="shared" si="16"/>
        <v>490560.69005040667</v>
      </c>
      <c r="AB45" s="33">
        <f t="shared" si="16"/>
        <v>494638.08739379671</v>
      </c>
      <c r="AC45" s="33">
        <f t="shared" si="16"/>
        <v>496051.65161247546</v>
      </c>
      <c r="AD45" s="33">
        <f t="shared" si="16"/>
        <v>495134.56216884294</v>
      </c>
      <c r="AE45" s="33">
        <f t="shared" si="16"/>
        <v>492187.66378439701</v>
      </c>
      <c r="AF45" s="33">
        <f t="shared" si="16"/>
        <v>487482.28083820391</v>
      </c>
      <c r="AG45" s="33">
        <f t="shared" si="16"/>
        <v>481262.80125891708</v>
      </c>
      <c r="AH45" s="33">
        <f t="shared" si="16"/>
        <v>473749.04806941136</v>
      </c>
      <c r="AI45" s="33">
        <f t="shared" si="16"/>
        <v>465138.45535064558</v>
      </c>
      <c r="AJ45" s="33">
        <f t="shared" si="16"/>
        <v>455608.06410359615</v>
      </c>
      <c r="AK45" s="33">
        <f t="shared" si="16"/>
        <v>445316.35229726287</v>
      </c>
      <c r="AL45" s="33">
        <f t="shared" si="16"/>
        <v>0</v>
      </c>
      <c r="AM45" s="33">
        <f t="shared" si="16"/>
        <v>0</v>
      </c>
    </row>
    <row r="46" spans="1:39" s="33" customFormat="1" x14ac:dyDescent="0.25">
      <c r="A46" s="68"/>
      <c r="B46" s="68"/>
      <c r="C46" s="69"/>
      <c r="E46" s="33" t="s">
        <v>367</v>
      </c>
      <c r="F46" s="33">
        <f>SUM(J45:AM45)</f>
        <v>8852414.1235808153</v>
      </c>
      <c r="G46" s="33" t="s">
        <v>84</v>
      </c>
    </row>
    <row r="47" spans="1:39" s="115" customFormat="1" x14ac:dyDescent="0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s="115" customFormat="1" x14ac:dyDescent="0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5:39" s="115" customFormat="1" x14ac:dyDescent="0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5:39" s="115" customFormat="1" x14ac:dyDescent="0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5:39" s="115" customFormat="1" x14ac:dyDescent="0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5:39" s="115" customFormat="1" x14ac:dyDescent="0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5:39" s="115" customFormat="1" x14ac:dyDescent="0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5:39" s="115" customFormat="1" x14ac:dyDescent="0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5:39" s="115" customFormat="1" x14ac:dyDescent="0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5:39" s="115" customFormat="1" x14ac:dyDescent="0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5:39" s="115" customFormat="1" x14ac:dyDescent="0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5:39" s="115" customFormat="1" x14ac:dyDescent="0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5:39" s="115" customFormat="1" x14ac:dyDescent="0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5:39" s="115" customFormat="1" x14ac:dyDescent="0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5:39" s="115" customFormat="1" x14ac:dyDescent="0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5:39" s="115" customFormat="1" x14ac:dyDescent="0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5:39" s="115" customFormat="1" x14ac:dyDescent="0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5:39" s="115" customFormat="1" x14ac:dyDescent="0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5:39" s="115" customFormat="1" x14ac:dyDescent="0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5:39" s="115" customFormat="1" x14ac:dyDescent="0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5:39" s="115" customFormat="1" x14ac:dyDescent="0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5:39" s="115" customFormat="1" x14ac:dyDescent="0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5:39" s="115" customFormat="1" x14ac:dyDescent="0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5:39" s="115" customFormat="1" x14ac:dyDescent="0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5:39" s="115" customFormat="1" x14ac:dyDescent="0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5:39" s="115" customFormat="1" x14ac:dyDescent="0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5:39" s="115" customFormat="1" x14ac:dyDescent="0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5:39" s="115" customFormat="1" x14ac:dyDescent="0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5:39" s="115" customFormat="1" x14ac:dyDescent="0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5:39" s="115" customFormat="1" x14ac:dyDescent="0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5:39" s="115" customFormat="1" x14ac:dyDescent="0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5:39" s="115" customFormat="1" x14ac:dyDescent="0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5:39" s="115" customFormat="1" x14ac:dyDescent="0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5:39" s="115" customFormat="1" x14ac:dyDescent="0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  <row r="81" spans="5:39" s="115" customFormat="1" x14ac:dyDescent="0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5:39" s="115" customFormat="1" x14ac:dyDescent="0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5:39" s="115" customFormat="1" x14ac:dyDescent="0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  <row r="84" spans="5:39" s="115" customFormat="1" x14ac:dyDescent="0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5:39" s="115" customFormat="1" x14ac:dyDescent="0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5:39" s="115" customFormat="1" x14ac:dyDescent="0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</row>
    <row r="87" spans="5:39" s="115" customFormat="1" x14ac:dyDescent="0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5:39" s="115" customFormat="1" x14ac:dyDescent="0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5:39" s="115" customFormat="1" x14ac:dyDescent="0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</row>
    <row r="90" spans="5:39" s="115" customFormat="1" x14ac:dyDescent="0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5:39" s="115" customFormat="1" x14ac:dyDescent="0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5:39" s="115" customFormat="1" x14ac:dyDescent="0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</row>
  </sheetData>
  <conditionalFormatting sqref="J3:AM3">
    <cfRule type="cellIs" dxfId="17" priority="1" operator="equal">
      <formula>"Post-forecast"</formula>
    </cfRule>
    <cfRule type="cellIs" dxfId="16" priority="2" operator="equal">
      <formula>"Operation"</formula>
    </cfRule>
    <cfRule type="cellIs" dxfId="15" priority="3" operator="equal">
      <formula>"Construction"</formula>
    </cfRule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89"/>
  <sheetViews>
    <sheetView zoomScale="70" zoomScaleNormal="70" workbookViewId="0">
      <pane xSplit="9" ySplit="5" topLeftCell="J21" activePane="bottomRight" state="frozen"/>
      <selection pane="topRight" activeCell="J1" sqref="J1"/>
      <selection pane="bottomLeft" activeCell="A6" sqref="A6"/>
      <selection pane="bottomRight" activeCell="O34" sqref="O34:O39"/>
    </sheetView>
  </sheetViews>
  <sheetFormatPr defaultColWidth="0" defaultRowHeight="15" x14ac:dyDescent="0.25"/>
  <cols>
    <col min="1" max="2" width="2.7109375" style="2" customWidth="1"/>
    <col min="3" max="3" width="2.7109375" style="3" customWidth="1"/>
    <col min="4" max="4" width="2.7109375" style="4" customWidth="1"/>
    <col min="5" max="5" width="60.7109375" style="4" customWidth="1"/>
    <col min="6" max="8" width="13.7109375" style="4" customWidth="1"/>
    <col min="9" max="9" width="3.7109375" style="4" customWidth="1"/>
    <col min="10" max="39" width="13.7109375" style="5" customWidth="1"/>
    <col min="40" max="16384" width="9.140625" style="107" hidden="1"/>
  </cols>
  <sheetData>
    <row r="1" spans="1:39" ht="26.25" x14ac:dyDescent="0.4">
      <c r="A1" s="1" t="s">
        <v>146</v>
      </c>
    </row>
    <row r="2" spans="1:39" x14ac:dyDescent="0.25">
      <c r="E2" s="15" t="s">
        <v>14</v>
      </c>
      <c r="J2" s="23">
        <f>Time!J$2</f>
        <v>42735</v>
      </c>
      <c r="K2" s="23">
        <f>Time!K$2</f>
        <v>43100</v>
      </c>
      <c r="L2" s="23">
        <f>Time!L$2</f>
        <v>43465</v>
      </c>
      <c r="M2" s="23">
        <f>Time!M$2</f>
        <v>43830</v>
      </c>
      <c r="N2" s="23">
        <f>Time!N$2</f>
        <v>44196</v>
      </c>
      <c r="O2" s="23">
        <f>Time!O$2</f>
        <v>44561</v>
      </c>
      <c r="P2" s="23">
        <f>Time!P$2</f>
        <v>44926</v>
      </c>
      <c r="Q2" s="23">
        <f>Time!Q$2</f>
        <v>45291</v>
      </c>
      <c r="R2" s="23">
        <f>Time!R$2</f>
        <v>45657</v>
      </c>
      <c r="S2" s="23">
        <f>Time!S$2</f>
        <v>46022</v>
      </c>
      <c r="T2" s="23">
        <f>Time!T$2</f>
        <v>46387</v>
      </c>
      <c r="U2" s="23">
        <f>Time!U$2</f>
        <v>46752</v>
      </c>
      <c r="V2" s="23">
        <f>Time!V$2</f>
        <v>47118</v>
      </c>
      <c r="W2" s="23">
        <f>Time!W$2</f>
        <v>47483</v>
      </c>
      <c r="X2" s="23">
        <f>Time!X$2</f>
        <v>47848</v>
      </c>
      <c r="Y2" s="23">
        <f>Time!Y$2</f>
        <v>48213</v>
      </c>
      <c r="Z2" s="23">
        <f>Time!Z$2</f>
        <v>48579</v>
      </c>
      <c r="AA2" s="23">
        <f>Time!AA$2</f>
        <v>48944</v>
      </c>
      <c r="AB2" s="23">
        <f>Time!AB$2</f>
        <v>49309</v>
      </c>
      <c r="AC2" s="23">
        <f>Time!AC$2</f>
        <v>49674</v>
      </c>
      <c r="AD2" s="23">
        <f>Time!AD$2</f>
        <v>50040</v>
      </c>
      <c r="AE2" s="23">
        <f>Time!AE$2</f>
        <v>50405</v>
      </c>
      <c r="AF2" s="23">
        <f>Time!AF$2</f>
        <v>50770</v>
      </c>
      <c r="AG2" s="23">
        <f>Time!AG$2</f>
        <v>51135</v>
      </c>
      <c r="AH2" s="23">
        <f>Time!AH$2</f>
        <v>51501</v>
      </c>
      <c r="AI2" s="23">
        <f>Time!AI$2</f>
        <v>51866</v>
      </c>
      <c r="AJ2" s="23">
        <f>Time!AJ$2</f>
        <v>52231</v>
      </c>
      <c r="AK2" s="23">
        <f>Time!AK$2</f>
        <v>52596</v>
      </c>
      <c r="AL2" s="23">
        <f>Time!AL$2</f>
        <v>52962</v>
      </c>
      <c r="AM2" s="23">
        <f>Time!AM$2</f>
        <v>53327</v>
      </c>
    </row>
    <row r="3" spans="1:39" x14ac:dyDescent="0.25">
      <c r="E3" s="17" t="s">
        <v>15</v>
      </c>
      <c r="J3" s="5" t="str">
        <f>Time!J$3</f>
        <v>Construction</v>
      </c>
      <c r="K3" s="5" t="str">
        <f>Time!K$3</f>
        <v>Construction</v>
      </c>
      <c r="L3" s="5" t="str">
        <f>Time!L$3</f>
        <v>Construction</v>
      </c>
      <c r="M3" s="5" t="str">
        <f>Time!M$3</f>
        <v>Construction</v>
      </c>
      <c r="N3" s="5" t="str">
        <f>Time!N$3</f>
        <v>Construction</v>
      </c>
      <c r="O3" s="5" t="str">
        <f>Time!O$3</f>
        <v>Construction</v>
      </c>
      <c r="P3" s="5" t="str">
        <f>Time!P$3</f>
        <v>Construction</v>
      </c>
      <c r="Q3" s="5" t="str">
        <f>Time!Q$3</f>
        <v>Construction</v>
      </c>
      <c r="R3" s="5" t="str">
        <f>Time!R$3</f>
        <v>Operation</v>
      </c>
      <c r="S3" s="5" t="str">
        <f>Time!S$3</f>
        <v>Operation</v>
      </c>
      <c r="T3" s="5" t="str">
        <f>Time!T$3</f>
        <v>Operation</v>
      </c>
      <c r="U3" s="5" t="str">
        <f>Time!U$3</f>
        <v>Operation</v>
      </c>
      <c r="V3" s="5" t="str">
        <f>Time!V$3</f>
        <v>Operation</v>
      </c>
      <c r="W3" s="5" t="str">
        <f>Time!W$3</f>
        <v>Operation</v>
      </c>
      <c r="X3" s="5" t="str">
        <f>Time!X$3</f>
        <v>Operation</v>
      </c>
      <c r="Y3" s="5" t="str">
        <f>Time!Y$3</f>
        <v>Operation</v>
      </c>
      <c r="Z3" s="5" t="str">
        <f>Time!Z$3</f>
        <v>Operation</v>
      </c>
      <c r="AA3" s="5" t="str">
        <f>Time!AA$3</f>
        <v>Operation</v>
      </c>
      <c r="AB3" s="5" t="str">
        <f>Time!AB$3</f>
        <v>Operation</v>
      </c>
      <c r="AC3" s="5" t="str">
        <f>Time!AC$3</f>
        <v>Operation</v>
      </c>
      <c r="AD3" s="5" t="str">
        <f>Time!AD$3</f>
        <v>Operation</v>
      </c>
      <c r="AE3" s="5" t="str">
        <f>Time!AE$3</f>
        <v>Operation</v>
      </c>
      <c r="AF3" s="5" t="str">
        <f>Time!AF$3</f>
        <v>Operation</v>
      </c>
      <c r="AG3" s="5" t="str">
        <f>Time!AG$3</f>
        <v>Operation</v>
      </c>
      <c r="AH3" s="5" t="str">
        <f>Time!AH$3</f>
        <v>Operation</v>
      </c>
      <c r="AI3" s="5" t="str">
        <f>Time!AI$3</f>
        <v>Operation</v>
      </c>
      <c r="AJ3" s="5" t="str">
        <f>Time!AJ$3</f>
        <v>Operation</v>
      </c>
      <c r="AK3" s="5" t="str">
        <f>Time!AK$3</f>
        <v>Operation</v>
      </c>
      <c r="AL3" s="5" t="str">
        <f>Time!AL$3</f>
        <v>Post-Forecast</v>
      </c>
      <c r="AM3" s="5" t="str">
        <f>Time!AM$3</f>
        <v>Post-Forecast</v>
      </c>
    </row>
    <row r="4" spans="1:39" x14ac:dyDescent="0.25">
      <c r="E4" s="17" t="s">
        <v>16</v>
      </c>
      <c r="J4" s="86">
        <f>Time!J$4</f>
        <v>2016</v>
      </c>
      <c r="K4" s="86">
        <f>Time!K$4</f>
        <v>2017</v>
      </c>
      <c r="L4" s="86">
        <f>Time!L$4</f>
        <v>2018</v>
      </c>
      <c r="M4" s="86">
        <f>Time!M$4</f>
        <v>2019</v>
      </c>
      <c r="N4" s="86">
        <f>Time!N$4</f>
        <v>2020</v>
      </c>
      <c r="O4" s="86">
        <f>Time!O$4</f>
        <v>2021</v>
      </c>
      <c r="P4" s="86">
        <f>Time!P$4</f>
        <v>2022</v>
      </c>
      <c r="Q4" s="86">
        <f>Time!Q$4</f>
        <v>2023</v>
      </c>
      <c r="R4" s="86">
        <f>Time!R$4</f>
        <v>2024</v>
      </c>
      <c r="S4" s="86">
        <f>Time!S$4</f>
        <v>2025</v>
      </c>
      <c r="T4" s="86">
        <f>Time!T$4</f>
        <v>2026</v>
      </c>
      <c r="U4" s="86">
        <f>Time!U$4</f>
        <v>2027</v>
      </c>
      <c r="V4" s="86">
        <f>Time!V$4</f>
        <v>2028</v>
      </c>
      <c r="W4" s="86">
        <f>Time!W$4</f>
        <v>2029</v>
      </c>
      <c r="X4" s="86">
        <f>Time!X$4</f>
        <v>2030</v>
      </c>
      <c r="Y4" s="86">
        <f>Time!Y$4</f>
        <v>2031</v>
      </c>
      <c r="Z4" s="86">
        <f>Time!Z$4</f>
        <v>2032</v>
      </c>
      <c r="AA4" s="86">
        <f>Time!AA$4</f>
        <v>2033</v>
      </c>
      <c r="AB4" s="86">
        <f>Time!AB$4</f>
        <v>2034</v>
      </c>
      <c r="AC4" s="86">
        <f>Time!AC$4</f>
        <v>2035</v>
      </c>
      <c r="AD4" s="86">
        <f>Time!AD$4</f>
        <v>2036</v>
      </c>
      <c r="AE4" s="86">
        <f>Time!AE$4</f>
        <v>2037</v>
      </c>
      <c r="AF4" s="86">
        <f>Time!AF$4</f>
        <v>2038</v>
      </c>
      <c r="AG4" s="86">
        <f>Time!AG$4</f>
        <v>2039</v>
      </c>
      <c r="AH4" s="86">
        <f>Time!AH$4</f>
        <v>2040</v>
      </c>
      <c r="AI4" s="86">
        <f>Time!AI$4</f>
        <v>2041</v>
      </c>
      <c r="AJ4" s="86">
        <f>Time!AJ$4</f>
        <v>2042</v>
      </c>
      <c r="AK4" s="86">
        <f>Time!AK$4</f>
        <v>2043</v>
      </c>
      <c r="AL4" s="86">
        <f>Time!AL$4</f>
        <v>2044</v>
      </c>
      <c r="AM4" s="86">
        <f>Time!AM$4</f>
        <v>2045</v>
      </c>
    </row>
    <row r="5" spans="1:39" x14ac:dyDescent="0.25">
      <c r="E5" s="17" t="s">
        <v>17</v>
      </c>
      <c r="F5" s="6" t="s">
        <v>1</v>
      </c>
      <c r="G5" s="6" t="s">
        <v>2</v>
      </c>
      <c r="H5" s="6" t="s">
        <v>12</v>
      </c>
      <c r="J5">
        <f>Time!J$5</f>
        <v>1</v>
      </c>
      <c r="K5">
        <f>Time!K$5</f>
        <v>2</v>
      </c>
      <c r="L5">
        <f>Time!L$5</f>
        <v>3</v>
      </c>
      <c r="M5">
        <f>Time!M$5</f>
        <v>4</v>
      </c>
      <c r="N5">
        <f>Time!N$5</f>
        <v>5</v>
      </c>
      <c r="O5">
        <f>Time!O$5</f>
        <v>6</v>
      </c>
      <c r="P5">
        <f>Time!P$5</f>
        <v>7</v>
      </c>
      <c r="Q5">
        <f>Time!Q$5</f>
        <v>8</v>
      </c>
      <c r="R5">
        <f>Time!R$5</f>
        <v>9</v>
      </c>
      <c r="S5">
        <f>Time!S$5</f>
        <v>10</v>
      </c>
      <c r="T5">
        <f>Time!T$5</f>
        <v>11</v>
      </c>
      <c r="U5">
        <f>Time!U$5</f>
        <v>12</v>
      </c>
      <c r="V5">
        <f>Time!V$5</f>
        <v>13</v>
      </c>
      <c r="W5">
        <f>Time!W$5</f>
        <v>14</v>
      </c>
      <c r="X5">
        <f>Time!X$5</f>
        <v>15</v>
      </c>
      <c r="Y5">
        <f>Time!Y$5</f>
        <v>16</v>
      </c>
      <c r="Z5">
        <f>Time!Z$5</f>
        <v>17</v>
      </c>
      <c r="AA5">
        <f>Time!AA$5</f>
        <v>18</v>
      </c>
      <c r="AB5">
        <f>Time!AB$5</f>
        <v>19</v>
      </c>
      <c r="AC5">
        <f>Time!AC$5</f>
        <v>20</v>
      </c>
      <c r="AD5">
        <f>Time!AD$5</f>
        <v>21</v>
      </c>
      <c r="AE5">
        <f>Time!AE$5</f>
        <v>22</v>
      </c>
      <c r="AF5">
        <f>Time!AF$5</f>
        <v>23</v>
      </c>
      <c r="AG5">
        <f>Time!AG$5</f>
        <v>24</v>
      </c>
      <c r="AH5">
        <f>Time!AH$5</f>
        <v>25</v>
      </c>
      <c r="AI5">
        <f>Time!AI$5</f>
        <v>26</v>
      </c>
      <c r="AJ5">
        <f>Time!AJ$5</f>
        <v>27</v>
      </c>
      <c r="AK5">
        <f>Time!AK$5</f>
        <v>28</v>
      </c>
      <c r="AL5">
        <f>Time!AL$5</f>
        <v>29</v>
      </c>
      <c r="AM5">
        <f>Time!AM$5</f>
        <v>30</v>
      </c>
    </row>
    <row r="6" spans="1:39" x14ac:dyDescent="0.25">
      <c r="F6" s="6"/>
      <c r="G6" s="6"/>
      <c r="H6" s="6"/>
    </row>
    <row r="7" spans="1:39" x14ac:dyDescent="0.25">
      <c r="A7" s="14" t="s">
        <v>520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s="115" customForma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18" customFormat="1" x14ac:dyDescent="0.25">
      <c r="A9" s="42"/>
      <c r="B9" s="42" t="s">
        <v>126</v>
      </c>
      <c r="C9" s="43"/>
    </row>
    <row r="10" spans="1:39" s="18" customFormat="1" x14ac:dyDescent="0.25">
      <c r="A10" s="42"/>
      <c r="B10" s="42"/>
      <c r="C10" s="43"/>
    </row>
    <row r="11" spans="1:39" s="18" customFormat="1" x14ac:dyDescent="0.25">
      <c r="A11" s="42"/>
      <c r="B11" s="42"/>
      <c r="C11" s="43" t="s">
        <v>135</v>
      </c>
    </row>
    <row r="12" spans="1:39" s="19" customFormat="1" x14ac:dyDescent="0.25">
      <c r="A12" s="56"/>
      <c r="B12" s="56"/>
      <c r="C12" s="57"/>
      <c r="E12" s="19" t="str">
        <f>InpC!E$128</f>
        <v>Idling Speed for Op. Costs and Emissions</v>
      </c>
      <c r="F12" s="19">
        <f>InpC!F$128</f>
        <v>5</v>
      </c>
      <c r="G12" s="19" t="str">
        <f>InpC!G$128</f>
        <v>mph</v>
      </c>
    </row>
    <row r="13" spans="1:39" s="19" customFormat="1" x14ac:dyDescent="0.25">
      <c r="A13" s="56"/>
      <c r="B13" s="56"/>
      <c r="C13" s="57"/>
      <c r="E13" s="19" t="str">
        <f>InpC!E$137</f>
        <v>Highway emission factor (Automobile) - CO</v>
      </c>
      <c r="F13" s="19">
        <f>InpC!F$137</f>
        <v>3.6818</v>
      </c>
      <c r="G13" s="19" t="str">
        <f>InpC!G$137</f>
        <v>g/mi</v>
      </c>
    </row>
    <row r="14" spans="1:39" s="19" customFormat="1" x14ac:dyDescent="0.25">
      <c r="A14" s="56"/>
      <c r="B14" s="56"/>
      <c r="C14" s="57"/>
      <c r="E14" s="19" t="str">
        <f>InpC!E$138</f>
        <v>Highway emission factor (Automobile) - CO2</v>
      </c>
      <c r="F14" s="19">
        <f>InpC!F$138</f>
        <v>1213.1583000000001</v>
      </c>
      <c r="G14" s="19" t="str">
        <f>InpC!G$138</f>
        <v>g/mi</v>
      </c>
    </row>
    <row r="15" spans="1:39" s="19" customFormat="1" x14ac:dyDescent="0.25">
      <c r="A15" s="56"/>
      <c r="B15" s="56"/>
      <c r="C15" s="57"/>
      <c r="E15" s="19" t="str">
        <f>InpC!E$139</f>
        <v>Highway emission factor (Automobile) - NOx</v>
      </c>
      <c r="F15" s="19">
        <f>InpC!F$139</f>
        <v>0.34649999999999997</v>
      </c>
      <c r="G15" s="19" t="str">
        <f>InpC!G$139</f>
        <v>g/mi</v>
      </c>
    </row>
    <row r="16" spans="1:39" s="19" customFormat="1" x14ac:dyDescent="0.25">
      <c r="A16" s="56"/>
      <c r="B16" s="56"/>
      <c r="C16" s="57"/>
      <c r="E16" s="19" t="str">
        <f>InpC!E$140</f>
        <v>Highway emission factor (Automobile) - PM25</v>
      </c>
      <c r="F16" s="19">
        <f>InpC!F$140</f>
        <v>1.23E-2</v>
      </c>
      <c r="G16" s="19" t="str">
        <f>InpC!G$140</f>
        <v>g/mi</v>
      </c>
    </row>
    <row r="17" spans="1:39" s="19" customFormat="1" x14ac:dyDescent="0.25">
      <c r="A17" s="56"/>
      <c r="B17" s="56"/>
      <c r="C17" s="57"/>
      <c r="E17" s="19" t="str">
        <f>InpC!E$141</f>
        <v>Highway emission factor (Automobile) - SOx</v>
      </c>
      <c r="F17" s="19">
        <f>InpC!F$141</f>
        <v>1.2200000000000001E-2</v>
      </c>
      <c r="G17" s="19" t="str">
        <f>InpC!G$141</f>
        <v>g/mi</v>
      </c>
    </row>
    <row r="18" spans="1:39" s="19" customFormat="1" x14ac:dyDescent="0.25">
      <c r="A18" s="56"/>
      <c r="B18" s="56"/>
      <c r="C18" s="57"/>
      <c r="E18" s="19" t="str">
        <f>InpC!E$142</f>
        <v>Highway emission factor (Automobile) - VOC</v>
      </c>
      <c r="F18" s="19">
        <f>InpC!F$142</f>
        <v>0.33860000000000001</v>
      </c>
      <c r="G18" s="19" t="str">
        <f>InpC!G$142</f>
        <v>g/mi</v>
      </c>
    </row>
    <row r="19" spans="1:39" s="19" customFormat="1" x14ac:dyDescent="0.25">
      <c r="A19" s="56"/>
      <c r="B19" s="56"/>
      <c r="C19" s="57"/>
      <c r="E19" s="19" t="str">
        <f>InpC!E$153</f>
        <v>Health cost of transportation emissions - NOx</v>
      </c>
      <c r="F19" s="19">
        <f>InpC!F$153</f>
        <v>8300</v>
      </c>
      <c r="G19" s="19" t="str">
        <f>InpC!G$153</f>
        <v>$/ton</v>
      </c>
    </row>
    <row r="20" spans="1:39" s="19" customFormat="1" x14ac:dyDescent="0.25">
      <c r="A20" s="56"/>
      <c r="B20" s="56"/>
      <c r="C20" s="57"/>
      <c r="E20" s="19" t="str">
        <f>InpC!E$154</f>
        <v>Health cost of transportation emissions - PM25</v>
      </c>
      <c r="F20" s="19">
        <f>InpC!F$154</f>
        <v>377800</v>
      </c>
      <c r="G20" s="19" t="str">
        <f>InpC!G$154</f>
        <v>$/ton</v>
      </c>
    </row>
    <row r="21" spans="1:39" s="19" customFormat="1" x14ac:dyDescent="0.25">
      <c r="A21" s="56"/>
      <c r="B21" s="56"/>
      <c r="C21" s="57"/>
      <c r="E21" s="19" t="str">
        <f>InpC!E$155</f>
        <v>Health cost of transportation emissions - SOx</v>
      </c>
      <c r="F21" s="19">
        <f>InpC!F$155</f>
        <v>48900</v>
      </c>
      <c r="G21" s="19" t="str">
        <f>InpC!G$155</f>
        <v>$/ton</v>
      </c>
    </row>
    <row r="22" spans="1:39" s="19" customFormat="1" x14ac:dyDescent="0.25">
      <c r="A22" s="56"/>
      <c r="B22" s="56"/>
      <c r="C22" s="57"/>
      <c r="E22" s="19" t="str">
        <f>InpC!E$156</f>
        <v>Health cost of transportation emissions - VOC</v>
      </c>
      <c r="F22" s="19">
        <f>InpC!F$156</f>
        <v>2000</v>
      </c>
      <c r="G22" s="19" t="str">
        <f>InpC!G$156</f>
        <v>$/ton</v>
      </c>
    </row>
    <row r="23" spans="1:39" s="19" customFormat="1" x14ac:dyDescent="0.25">
      <c r="A23" s="56"/>
      <c r="B23" s="56"/>
      <c r="C23" s="57"/>
      <c r="E23" s="61" t="str">
        <f>InpV!E$84</f>
        <v>Health cost of transportation emissions - Carbon</v>
      </c>
      <c r="F23" s="61">
        <f>InpV!F$84</f>
        <v>0</v>
      </c>
      <c r="G23" s="61" t="str">
        <f>InpV!G$84</f>
        <v>$/ton</v>
      </c>
      <c r="H23" s="61">
        <f>InpV!H$84</f>
        <v>0</v>
      </c>
      <c r="I23" s="61">
        <f>InpV!I$84</f>
        <v>0</v>
      </c>
      <c r="J23" s="242">
        <f>InpV!J$84</f>
        <v>0</v>
      </c>
      <c r="K23" s="242">
        <f>InpV!K$84</f>
        <v>1</v>
      </c>
      <c r="L23" s="242">
        <f>InpV!L$84</f>
        <v>1</v>
      </c>
      <c r="M23" s="242">
        <f>InpV!M$84</f>
        <v>1</v>
      </c>
      <c r="N23" s="242">
        <f>InpV!N$84</f>
        <v>1</v>
      </c>
      <c r="O23" s="242">
        <f>InpV!O$84</f>
        <v>1</v>
      </c>
      <c r="P23" s="242">
        <f>InpV!P$84</f>
        <v>1</v>
      </c>
      <c r="Q23" s="242">
        <f>InpV!Q$84</f>
        <v>1</v>
      </c>
      <c r="R23" s="242">
        <f>InpV!R$84</f>
        <v>1</v>
      </c>
      <c r="S23" s="242">
        <f>InpV!S$84</f>
        <v>1</v>
      </c>
      <c r="T23" s="242">
        <f>InpV!T$84</f>
        <v>1</v>
      </c>
      <c r="U23" s="242">
        <f>InpV!U$84</f>
        <v>1</v>
      </c>
      <c r="V23" s="242">
        <f>InpV!V$84</f>
        <v>1</v>
      </c>
      <c r="W23" s="242">
        <f>InpV!W$84</f>
        <v>1</v>
      </c>
      <c r="X23" s="242">
        <f>InpV!X$84</f>
        <v>1</v>
      </c>
      <c r="Y23" s="242">
        <f>InpV!Y$84</f>
        <v>1</v>
      </c>
      <c r="Z23" s="242">
        <f>InpV!Z$84</f>
        <v>1</v>
      </c>
      <c r="AA23" s="242">
        <f>InpV!AA$84</f>
        <v>1</v>
      </c>
      <c r="AB23" s="242">
        <f>InpV!AB$84</f>
        <v>1</v>
      </c>
      <c r="AC23" s="242">
        <f>InpV!AC$84</f>
        <v>2</v>
      </c>
      <c r="AD23" s="242">
        <f>InpV!AD$84</f>
        <v>2</v>
      </c>
      <c r="AE23" s="242">
        <f>InpV!AE$84</f>
        <v>2</v>
      </c>
      <c r="AF23" s="242">
        <f>InpV!AF$84</f>
        <v>2</v>
      </c>
      <c r="AG23" s="242">
        <f>InpV!AG$84</f>
        <v>2</v>
      </c>
      <c r="AH23" s="242">
        <f>InpV!AH$84</f>
        <v>2</v>
      </c>
      <c r="AI23" s="242">
        <f>InpV!AI$84</f>
        <v>2</v>
      </c>
      <c r="AJ23" s="242">
        <f>InpV!AJ$84</f>
        <v>2</v>
      </c>
      <c r="AK23" s="242">
        <f>InpV!AK$84</f>
        <v>2</v>
      </c>
      <c r="AL23" s="242">
        <f>InpV!AL$84</f>
        <v>2</v>
      </c>
      <c r="AM23" s="242">
        <f>InpV!AM$84</f>
        <v>2</v>
      </c>
    </row>
    <row r="24" spans="1:39" s="19" customFormat="1" x14ac:dyDescent="0.25">
      <c r="A24" s="56"/>
      <c r="B24" s="56"/>
      <c r="C24" s="57"/>
      <c r="E24" s="19" t="str">
        <f>InpV!E$71</f>
        <v>Annual vehicle delay - Montebello Blvd - Delay Time</v>
      </c>
      <c r="F24" s="19">
        <f>InpV!F$71</f>
        <v>0</v>
      </c>
      <c r="G24" s="19" t="str">
        <f>InpV!G$71</f>
        <v>hours</v>
      </c>
      <c r="H24" s="19">
        <f>InpV!H$71</f>
        <v>15009578.084054375</v>
      </c>
      <c r="I24" s="19">
        <f>InpV!I$71</f>
        <v>0</v>
      </c>
      <c r="J24" s="19">
        <f>InpV!J$71</f>
        <v>0</v>
      </c>
      <c r="K24" s="19">
        <f>InpV!K$71</f>
        <v>0</v>
      </c>
      <c r="L24" s="19">
        <f>InpV!L$71</f>
        <v>0</v>
      </c>
      <c r="M24" s="19">
        <f>InpV!M$71</f>
        <v>0</v>
      </c>
      <c r="N24" s="19">
        <f>InpV!N$71</f>
        <v>0</v>
      </c>
      <c r="O24" s="19">
        <f>InpV!O$71</f>
        <v>0</v>
      </c>
      <c r="P24" s="19">
        <f>InpV!P$71</f>
        <v>90132.872220319055</v>
      </c>
      <c r="Q24" s="19">
        <f>InpV!Q$71</f>
        <v>146530.25213173992</v>
      </c>
      <c r="R24" s="19">
        <f>InpV!R$71</f>
        <v>202875.24525589554</v>
      </c>
      <c r="S24" s="19">
        <f>InpV!S$71</f>
        <v>259167.98971882634</v>
      </c>
      <c r="T24" s="19">
        <f>InpV!T$71</f>
        <v>315408.62316141103</v>
      </c>
      <c r="U24" s="19">
        <f>InpV!U$71</f>
        <v>371597.28274149436</v>
      </c>
      <c r="V24" s="19">
        <f>InpV!V$71</f>
        <v>427734.10513600538</v>
      </c>
      <c r="W24" s="19">
        <f>InpV!W$71</f>
        <v>483819.22654306213</v>
      </c>
      <c r="X24" s="19">
        <f>InpV!X$71</f>
        <v>539852.78268406703</v>
      </c>
      <c r="Y24" s="19">
        <f>InpV!Y$71</f>
        <v>595834.90880579129</v>
      </c>
      <c r="Z24" s="19">
        <f>InpV!Z$71</f>
        <v>651765.73968244693</v>
      </c>
      <c r="AA24" s="19">
        <f>InpV!AA$71</f>
        <v>707645.40961774986</v>
      </c>
      <c r="AB24" s="19">
        <f>InpV!AB$71</f>
        <v>763474.05244697048</v>
      </c>
      <c r="AC24" s="19">
        <f>InpV!AC$71</f>
        <v>819251.80153897451</v>
      </c>
      <c r="AD24" s="19">
        <f>InpV!AD$71</f>
        <v>874978.78979825322</v>
      </c>
      <c r="AE24" s="19">
        <f>InpV!AE$71</f>
        <v>930655.14966694219</v>
      </c>
      <c r="AF24" s="19">
        <f>InpV!AF$71</f>
        <v>986281.01312683127</v>
      </c>
      <c r="AG24" s="19">
        <f>InpV!AG$71</f>
        <v>1041856.5117013617</v>
      </c>
      <c r="AH24" s="19">
        <f>InpV!AH$71</f>
        <v>1097381.7764576145</v>
      </c>
      <c r="AI24" s="19">
        <f>InpV!AI$71</f>
        <v>1152856.9380082889</v>
      </c>
      <c r="AJ24" s="19">
        <f>InpV!AJ$71</f>
        <v>1208282.1265136681</v>
      </c>
      <c r="AK24" s="19">
        <f>InpV!AK$71</f>
        <v>1263657.4716835781</v>
      </c>
      <c r="AL24" s="19">
        <f>InpV!AL$71</f>
        <v>1318983.1027793332</v>
      </c>
      <c r="AM24" s="19">
        <f>InpV!AM$71</f>
        <v>1374259.1486156743</v>
      </c>
    </row>
    <row r="25" spans="1:39" s="18" customFormat="1" x14ac:dyDescent="0.25">
      <c r="A25" s="42"/>
      <c r="B25" s="42"/>
      <c r="C25" s="43"/>
      <c r="E25" s="18" t="s">
        <v>526</v>
      </c>
      <c r="G25" s="18" t="s">
        <v>84</v>
      </c>
      <c r="H25" s="18">
        <f>SUM(J25:AJ25)</f>
        <v>808704.54106542631</v>
      </c>
      <c r="J25" s="18">
        <f t="shared" ref="J25:AM25" si="0">((J23*($F13 +$F14) + $F15*$F19 + $F16*$F20 + $F17*$F21 + $F18*$F22)/907185)*($F12*J24)</f>
        <v>0</v>
      </c>
      <c r="K25" s="18">
        <f t="shared" si="0"/>
        <v>0</v>
      </c>
      <c r="L25" s="18">
        <f t="shared" si="0"/>
        <v>0</v>
      </c>
      <c r="M25" s="18">
        <f t="shared" si="0"/>
        <v>0</v>
      </c>
      <c r="N25" s="18">
        <f t="shared" si="0"/>
        <v>0</v>
      </c>
      <c r="O25" s="18">
        <f t="shared" si="0"/>
        <v>0</v>
      </c>
      <c r="P25" s="18">
        <f t="shared" si="0"/>
        <v>4974.43424615803</v>
      </c>
      <c r="Q25" s="18">
        <f t="shared" si="0"/>
        <v>8087.006286902475</v>
      </c>
      <c r="R25" s="18">
        <f t="shared" si="0"/>
        <v>11196.687100260076</v>
      </c>
      <c r="S25" s="18">
        <f t="shared" si="0"/>
        <v>14303.484309408577</v>
      </c>
      <c r="T25" s="18">
        <f t="shared" si="0"/>
        <v>17407.405510749646</v>
      </c>
      <c r="U25" s="18">
        <f t="shared" si="0"/>
        <v>20508.458274026303</v>
      </c>
      <c r="V25" s="18">
        <f t="shared" si="0"/>
        <v>23606.650142439812</v>
      </c>
      <c r="W25" s="18">
        <f t="shared" si="0"/>
        <v>26701.988632765875</v>
      </c>
      <c r="X25" s="18">
        <f t="shared" si="0"/>
        <v>29794.481235470226</v>
      </c>
      <c r="Y25" s="18">
        <f t="shared" si="0"/>
        <v>32884.135414823715</v>
      </c>
      <c r="Z25" s="18">
        <f t="shared" si="0"/>
        <v>35970.958609016656</v>
      </c>
      <c r="AA25" s="18">
        <f t="shared" si="0"/>
        <v>39054.958230272634</v>
      </c>
      <c r="AB25" s="18">
        <f t="shared" si="0"/>
        <v>42136.141664961775</v>
      </c>
      <c r="AC25" s="18">
        <f t="shared" si="0"/>
        <v>50708.976852921856</v>
      </c>
      <c r="AD25" s="18">
        <f t="shared" si="0"/>
        <v>54158.293110041341</v>
      </c>
      <c r="AE25" s="18">
        <f t="shared" si="0"/>
        <v>57604.475637235933</v>
      </c>
      <c r="AF25" s="18">
        <f t="shared" si="0"/>
        <v>61047.532603741864</v>
      </c>
      <c r="AG25" s="18">
        <f t="shared" si="0"/>
        <v>64487.472150425172</v>
      </c>
      <c r="AH25" s="18">
        <f t="shared" si="0"/>
        <v>67924.302389904624</v>
      </c>
      <c r="AI25" s="18">
        <f t="shared" si="0"/>
        <v>71358.031406674359</v>
      </c>
      <c r="AJ25" s="18">
        <f t="shared" si="0"/>
        <v>74788.667257225359</v>
      </c>
      <c r="AK25" s="18">
        <f>((AK23*($F13 +$F14) + $F15*$F19 + $F16*$F20 + $F17*$F21 + $F18*$F22)/907185)*($F12*AK24)</f>
        <v>78216.217970166879</v>
      </c>
      <c r="AL25" s="18">
        <f t="shared" si="0"/>
        <v>81640.691546346701</v>
      </c>
      <c r="AM25" s="18">
        <f t="shared" si="0"/>
        <v>85062.095958971258</v>
      </c>
    </row>
    <row r="26" spans="1:39" s="18" customFormat="1" x14ac:dyDescent="0.25">
      <c r="A26" s="42"/>
      <c r="B26" s="42"/>
      <c r="C26" s="43"/>
    </row>
    <row r="27" spans="1:39" s="199" customFormat="1" x14ac:dyDescent="0.25">
      <c r="A27" s="197"/>
      <c r="B27" s="197"/>
      <c r="C27" s="198"/>
      <c r="E27" s="197" t="s">
        <v>405</v>
      </c>
      <c r="P27" s="200"/>
      <c r="Q27" s="199">
        <f>Q32-SUM(Q28:Q31)</f>
        <v>982.73167356719932</v>
      </c>
      <c r="R27" s="199">
        <f t="shared" ref="R27:AM27" si="1">R32-SUM(R28:R31)</f>
        <v>1360.6195744236775</v>
      </c>
      <c r="S27" s="199">
        <f t="shared" si="1"/>
        <v>1738.1570601710555</v>
      </c>
      <c r="T27" s="199">
        <f t="shared" si="1"/>
        <v>2115.3450539228161</v>
      </c>
      <c r="U27" s="199">
        <f t="shared" si="1"/>
        <v>2492.1844755528873</v>
      </c>
      <c r="V27" s="199">
        <f t="shared" si="1"/>
        <v>2868.6762417098398</v>
      </c>
      <c r="W27" s="199">
        <f t="shared" si="1"/>
        <v>3244.8212658310222</v>
      </c>
      <c r="X27" s="199">
        <f t="shared" si="1"/>
        <v>3620.620458156598</v>
      </c>
      <c r="Y27" s="199">
        <f t="shared" si="1"/>
        <v>3996.0747257435396</v>
      </c>
      <c r="Z27" s="199">
        <f t="shared" si="1"/>
        <v>4371.1849724795065</v>
      </c>
      <c r="AA27" s="199">
        <f t="shared" si="1"/>
        <v>4745.9520990966776</v>
      </c>
      <c r="AB27" s="199">
        <f t="shared" si="1"/>
        <v>5120.3770031855529</v>
      </c>
      <c r="AC27" s="199">
        <f t="shared" si="1"/>
        <v>10988.92115841715</v>
      </c>
      <c r="AD27" s="199">
        <f t="shared" si="1"/>
        <v>11736.40743702757</v>
      </c>
      <c r="AE27" s="199">
        <f t="shared" si="1"/>
        <v>12483.214618696707</v>
      </c>
      <c r="AF27" s="199">
        <f t="shared" si="1"/>
        <v>13229.34447374411</v>
      </c>
      <c r="AG27" s="199">
        <f t="shared" si="1"/>
        <v>13974.798766341344</v>
      </c>
      <c r="AH27" s="199">
        <f t="shared" si="1"/>
        <v>14719.579254538607</v>
      </c>
      <c r="AI27" s="199">
        <f t="shared" si="1"/>
        <v>15463.687690291394</v>
      </c>
      <c r="AJ27" s="199">
        <f t="shared" si="1"/>
        <v>16207.125819486697</v>
      </c>
      <c r="AK27" s="199">
        <f t="shared" si="1"/>
        <v>16949.895381969429</v>
      </c>
      <c r="AL27" s="199">
        <f t="shared" si="1"/>
        <v>17691.998111568362</v>
      </c>
      <c r="AM27" s="199">
        <f t="shared" si="1"/>
        <v>18433.435736122308</v>
      </c>
    </row>
    <row r="28" spans="1:39" s="199" customFormat="1" x14ac:dyDescent="0.25">
      <c r="A28" s="197"/>
      <c r="B28" s="197"/>
      <c r="C28" s="198"/>
      <c r="P28" s="200"/>
      <c r="Q28" s="199">
        <f t="shared" ref="Q28:AM28" si="2">(($F15*$F19)/907185)*($F12*Q24)</f>
        <v>2322.644656923766</v>
      </c>
      <c r="R28" s="199">
        <f t="shared" si="2"/>
        <v>3215.7666936385231</v>
      </c>
      <c r="S28" s="199">
        <f t="shared" si="2"/>
        <v>4108.0605390954361</v>
      </c>
      <c r="T28" s="199">
        <f t="shared" si="2"/>
        <v>4999.5283750340886</v>
      </c>
      <c r="U28" s="199">
        <f t="shared" si="2"/>
        <v>5890.1723755375178</v>
      </c>
      <c r="V28" s="199">
        <f t="shared" si="2"/>
        <v>6779.9947070657836</v>
      </c>
      <c r="W28" s="199">
        <f t="shared" si="2"/>
        <v>7668.9975284893353</v>
      </c>
      <c r="X28" s="199">
        <f t="shared" si="2"/>
        <v>8557.1829911222212</v>
      </c>
      <c r="Y28" s="199">
        <f t="shared" si="2"/>
        <v>9444.5532387551339</v>
      </c>
      <c r="Z28" s="199">
        <f t="shared" si="2"/>
        <v>10331.110407688251</v>
      </c>
      <c r="AA28" s="199">
        <f t="shared" si="2"/>
        <v>11216.856626763933</v>
      </c>
      <c r="AB28" s="199">
        <f t="shared" si="2"/>
        <v>12101.794017399234</v>
      </c>
      <c r="AC28" s="199">
        <f t="shared" si="2"/>
        <v>12985.924693618244</v>
      </c>
      <c r="AD28" s="199">
        <f t="shared" si="2"/>
        <v>13869.250762084283</v>
      </c>
      <c r="AE28" s="199">
        <f t="shared" si="2"/>
        <v>14751.774322131883</v>
      </c>
      <c r="AF28" s="199">
        <f t="shared" si="2"/>
        <v>15633.497465798653</v>
      </c>
      <c r="AG28" s="199">
        <f t="shared" si="2"/>
        <v>16514.422277856949</v>
      </c>
      <c r="AH28" s="199">
        <f t="shared" si="2"/>
        <v>17394.550835845366</v>
      </c>
      <c r="AI28" s="199">
        <f t="shared" si="2"/>
        <v>18273.885210100136</v>
      </c>
      <c r="AJ28" s="199">
        <f t="shared" si="2"/>
        <v>19152.427463786236</v>
      </c>
      <c r="AK28" s="199">
        <f t="shared" si="2"/>
        <v>20030.179652928491</v>
      </c>
      <c r="AL28" s="199">
        <f t="shared" si="2"/>
        <v>20907.143826442363</v>
      </c>
      <c r="AM28" s="199">
        <f t="shared" si="2"/>
        <v>21783.322026164718</v>
      </c>
    </row>
    <row r="29" spans="1:39" s="199" customFormat="1" x14ac:dyDescent="0.25">
      <c r="A29" s="197"/>
      <c r="B29" s="197"/>
      <c r="C29" s="198"/>
      <c r="P29" s="200"/>
      <c r="Q29" s="199">
        <f t="shared" ref="Q29:AM29" si="3">(($F16*$F20)/907185)*($F12*Q24)</f>
        <v>3752.9130763905241</v>
      </c>
      <c r="R29" s="199">
        <f t="shared" si="3"/>
        <v>5196.0134492381994</v>
      </c>
      <c r="S29" s="199">
        <f t="shared" si="3"/>
        <v>6637.7756364137576</v>
      </c>
      <c r="T29" s="199">
        <f t="shared" si="3"/>
        <v>8078.2031631568389</v>
      </c>
      <c r="U29" s="199">
        <f t="shared" si="3"/>
        <v>9517.2995423356861</v>
      </c>
      <c r="V29" s="199">
        <f t="shared" si="3"/>
        <v>10955.068274501391</v>
      </c>
      <c r="W29" s="199">
        <f t="shared" si="3"/>
        <v>12391.512847941805</v>
      </c>
      <c r="X29" s="199">
        <f t="shared" si="3"/>
        <v>13826.636738735202</v>
      </c>
      <c r="Y29" s="199">
        <f t="shared" si="3"/>
        <v>15260.443410803662</v>
      </c>
      <c r="Z29" s="199">
        <f t="shared" si="3"/>
        <v>16692.936315966148</v>
      </c>
      <c r="AA29" s="199">
        <f t="shared" si="3"/>
        <v>18124.118893991341</v>
      </c>
      <c r="AB29" s="199">
        <f t="shared" si="3"/>
        <v>19553.99457265015</v>
      </c>
      <c r="AC29" s="199">
        <f t="shared" si="3"/>
        <v>20982.566767767999</v>
      </c>
      <c r="AD29" s="199">
        <f t="shared" si="3"/>
        <v>22409.838883276811</v>
      </c>
      <c r="AE29" s="199">
        <f t="shared" si="3"/>
        <v>23835.814311266728</v>
      </c>
      <c r="AF29" s="199">
        <f t="shared" si="3"/>
        <v>25260.496432037555</v>
      </c>
      <c r="AG29" s="199">
        <f t="shared" si="3"/>
        <v>26683.888614149961</v>
      </c>
      <c r="AH29" s="199">
        <f t="shared" si="3"/>
        <v>28105.994214476359</v>
      </c>
      <c r="AI29" s="199">
        <f t="shared" si="3"/>
        <v>29526.816578251615</v>
      </c>
      <c r="AJ29" s="199">
        <f t="shared" si="3"/>
        <v>30946.359039123363</v>
      </c>
      <c r="AK29" s="199">
        <f t="shared" si="3"/>
        <v>32364.624919202186</v>
      </c>
      <c r="AL29" s="199">
        <f t="shared" si="3"/>
        <v>33781.617529111456</v>
      </c>
      <c r="AM29" s="199">
        <f t="shared" si="3"/>
        <v>35197.340168036957</v>
      </c>
    </row>
    <row r="30" spans="1:39" s="199" customFormat="1" x14ac:dyDescent="0.25">
      <c r="A30" s="197"/>
      <c r="B30" s="197"/>
      <c r="C30" s="198"/>
      <c r="P30" s="200"/>
      <c r="Q30" s="199">
        <f t="shared" ref="Q30:AM30" si="4">(($F17*$F21)/907185)*($F12*Q24)</f>
        <v>481.80369944803653</v>
      </c>
      <c r="R30" s="199">
        <f t="shared" si="4"/>
        <v>667.07073978715573</v>
      </c>
      <c r="S30" s="199">
        <f t="shared" si="4"/>
        <v>852.1659821671293</v>
      </c>
      <c r="T30" s="199">
        <f t="shared" si="4"/>
        <v>1037.0898791626548</v>
      </c>
      <c r="U30" s="199">
        <f t="shared" si="4"/>
        <v>1221.8428817601744</v>
      </c>
      <c r="V30" s="199">
        <f t="shared" si="4"/>
        <v>1406.425439364838</v>
      </c>
      <c r="W30" s="199">
        <f t="shared" si="4"/>
        <v>1590.8379998074267</v>
      </c>
      <c r="X30" s="199">
        <f t="shared" si="4"/>
        <v>1775.0810093512391</v>
      </c>
      <c r="Y30" s="199">
        <f t="shared" si="4"/>
        <v>1959.1549126989478</v>
      </c>
      <c r="Z30" s="199">
        <f t="shared" si="4"/>
        <v>2143.0601529994119</v>
      </c>
      <c r="AA30" s="199">
        <f t="shared" si="4"/>
        <v>2326.7971718544577</v>
      </c>
      <c r="AB30" s="199">
        <f t="shared" si="4"/>
        <v>2510.3664093256266</v>
      </c>
      <c r="AC30" s="199">
        <f t="shared" si="4"/>
        <v>2693.7683039408803</v>
      </c>
      <c r="AD30" s="199">
        <f t="shared" si="4"/>
        <v>2877.003292701279</v>
      </c>
      <c r="AE30" s="199">
        <f t="shared" si="4"/>
        <v>3060.0718110876201</v>
      </c>
      <c r="AF30" s="199">
        <f t="shared" si="4"/>
        <v>3242.9742930670432</v>
      </c>
      <c r="AG30" s="199">
        <f t="shared" si="4"/>
        <v>3425.7111710996023</v>
      </c>
      <c r="AH30" s="199">
        <f t="shared" si="4"/>
        <v>3608.2828761447981</v>
      </c>
      <c r="AI30" s="199">
        <f t="shared" si="4"/>
        <v>3790.6898376680888</v>
      </c>
      <c r="AJ30" s="199">
        <f t="shared" si="4"/>
        <v>3972.9324836473497</v>
      </c>
      <c r="AK30" s="199">
        <f t="shared" si="4"/>
        <v>4155.0112405793152</v>
      </c>
      <c r="AL30" s="199">
        <f t="shared" si="4"/>
        <v>4336.9265334859747</v>
      </c>
      <c r="AM30" s="199">
        <f t="shared" si="4"/>
        <v>4518.678785920948</v>
      </c>
    </row>
    <row r="31" spans="1:39" s="199" customFormat="1" x14ac:dyDescent="0.25">
      <c r="A31" s="197"/>
      <c r="B31" s="197"/>
      <c r="C31" s="198"/>
      <c r="P31" s="200"/>
      <c r="Q31" s="199">
        <f t="shared" ref="Q31:AM31" si="5">(($F18*$F22)/907185)*($F12*Q24)</f>
        <v>546.91318057294973</v>
      </c>
      <c r="R31" s="199">
        <f t="shared" si="5"/>
        <v>757.21664317251987</v>
      </c>
      <c r="S31" s="199">
        <f t="shared" si="5"/>
        <v>967.32509156119875</v>
      </c>
      <c r="T31" s="199">
        <f t="shared" si="5"/>
        <v>1177.2390394732472</v>
      </c>
      <c r="U31" s="199">
        <f t="shared" si="5"/>
        <v>1386.9589988400382</v>
      </c>
      <c r="V31" s="199">
        <f t="shared" si="5"/>
        <v>1596.4854797979624</v>
      </c>
      <c r="W31" s="199">
        <f t="shared" si="5"/>
        <v>1805.8189906962843</v>
      </c>
      <c r="X31" s="199">
        <f t="shared" si="5"/>
        <v>2014.9600381049636</v>
      </c>
      <c r="Y31" s="199">
        <f t="shared" si="5"/>
        <v>2223.9091268224338</v>
      </c>
      <c r="Z31" s="199">
        <f t="shared" si="5"/>
        <v>2432.6667598833378</v>
      </c>
      <c r="AA31" s="199">
        <f t="shared" si="5"/>
        <v>2641.2334385662257</v>
      </c>
      <c r="AB31" s="199">
        <f t="shared" si="5"/>
        <v>2849.6096624012112</v>
      </c>
      <c r="AC31" s="199">
        <f t="shared" si="5"/>
        <v>3057.7959291775855</v>
      </c>
      <c r="AD31" s="199">
        <f t="shared" si="5"/>
        <v>3265.7927349513998</v>
      </c>
      <c r="AE31" s="199">
        <f t="shared" si="5"/>
        <v>3473.6005740529959</v>
      </c>
      <c r="AF31" s="199">
        <f t="shared" si="5"/>
        <v>3681.2199390945079</v>
      </c>
      <c r="AG31" s="199">
        <f t="shared" si="5"/>
        <v>3888.6513209773216</v>
      </c>
      <c r="AH31" s="199">
        <f t="shared" si="5"/>
        <v>4095.8952088994893</v>
      </c>
      <c r="AI31" s="199">
        <f t="shared" si="5"/>
        <v>4302.9520903631192</v>
      </c>
      <c r="AJ31" s="199">
        <f t="shared" si="5"/>
        <v>4509.8224511817116</v>
      </c>
      <c r="AK31" s="199">
        <f t="shared" si="5"/>
        <v>4716.5067754874653</v>
      </c>
      <c r="AL31" s="199">
        <f t="shared" si="5"/>
        <v>4923.0055457385461</v>
      </c>
      <c r="AM31" s="199">
        <f t="shared" si="5"/>
        <v>5129.3192427263166</v>
      </c>
    </row>
    <row r="32" spans="1:39" s="199" customFormat="1" x14ac:dyDescent="0.25">
      <c r="A32" s="197"/>
      <c r="B32" s="197"/>
      <c r="C32" s="198"/>
      <c r="P32" s="200"/>
      <c r="Q32" s="199">
        <f t="shared" ref="Q32:AM32" si="6">((Q23*($F13 +$F14) + $F15*$F19 + $F16*$F20 + $F17*$F21 + $F18*$F22)/907185)*($F12*Q24)</f>
        <v>8087.006286902475</v>
      </c>
      <c r="R32" s="199">
        <f t="shared" si="6"/>
        <v>11196.687100260076</v>
      </c>
      <c r="S32" s="199">
        <f t="shared" si="6"/>
        <v>14303.484309408577</v>
      </c>
      <c r="T32" s="199">
        <f t="shared" si="6"/>
        <v>17407.405510749646</v>
      </c>
      <c r="U32" s="199">
        <f t="shared" si="6"/>
        <v>20508.458274026303</v>
      </c>
      <c r="V32" s="199">
        <f t="shared" si="6"/>
        <v>23606.650142439812</v>
      </c>
      <c r="W32" s="199">
        <f t="shared" si="6"/>
        <v>26701.988632765875</v>
      </c>
      <c r="X32" s="199">
        <f t="shared" si="6"/>
        <v>29794.481235470226</v>
      </c>
      <c r="Y32" s="199">
        <f t="shared" si="6"/>
        <v>32884.135414823715</v>
      </c>
      <c r="Z32" s="199">
        <f t="shared" si="6"/>
        <v>35970.958609016656</v>
      </c>
      <c r="AA32" s="199">
        <f t="shared" si="6"/>
        <v>39054.958230272634</v>
      </c>
      <c r="AB32" s="199">
        <f t="shared" si="6"/>
        <v>42136.141664961775</v>
      </c>
      <c r="AC32" s="199">
        <f t="shared" si="6"/>
        <v>50708.976852921856</v>
      </c>
      <c r="AD32" s="199">
        <f t="shared" si="6"/>
        <v>54158.293110041341</v>
      </c>
      <c r="AE32" s="199">
        <f t="shared" si="6"/>
        <v>57604.475637235933</v>
      </c>
      <c r="AF32" s="199">
        <f t="shared" si="6"/>
        <v>61047.532603741864</v>
      </c>
      <c r="AG32" s="199">
        <f t="shared" si="6"/>
        <v>64487.472150425172</v>
      </c>
      <c r="AH32" s="199">
        <f t="shared" si="6"/>
        <v>67924.302389904624</v>
      </c>
      <c r="AI32" s="199">
        <f t="shared" si="6"/>
        <v>71358.031406674359</v>
      </c>
      <c r="AJ32" s="199">
        <f t="shared" si="6"/>
        <v>74788.667257225359</v>
      </c>
      <c r="AK32" s="199">
        <f t="shared" si="6"/>
        <v>78216.217970166879</v>
      </c>
      <c r="AL32" s="199">
        <f t="shared" si="6"/>
        <v>81640.691546346701</v>
      </c>
      <c r="AM32" s="199">
        <f t="shared" si="6"/>
        <v>85062.095958971258</v>
      </c>
    </row>
    <row r="33" spans="1:39" s="199" customFormat="1" x14ac:dyDescent="0.25">
      <c r="A33" s="197"/>
      <c r="B33" s="197"/>
      <c r="C33" s="198"/>
      <c r="O33" s="199" t="s">
        <v>306</v>
      </c>
      <c r="P33" s="200"/>
      <c r="Q33" s="201">
        <f>Time!Q$71</f>
        <v>1.5007303518490001</v>
      </c>
      <c r="R33" s="201">
        <f>Time!R$71</f>
        <v>1.6057814764784302</v>
      </c>
      <c r="S33" s="201">
        <f>Time!S$71</f>
        <v>1.7181861798319202</v>
      </c>
      <c r="T33" s="201">
        <f>Time!T$71</f>
        <v>1.8384592124201549</v>
      </c>
      <c r="U33" s="201">
        <f>Time!U$71</f>
        <v>1.9671513572895656</v>
      </c>
      <c r="V33" s="201">
        <f>Time!V$71</f>
        <v>2.1048519522998355</v>
      </c>
      <c r="W33" s="201">
        <f>Time!W$71</f>
        <v>2.2521915889608235</v>
      </c>
      <c r="X33" s="201">
        <f>Time!X$71</f>
        <v>2.4098450001880813</v>
      </c>
      <c r="Y33" s="201">
        <f>Time!Y$71</f>
        <v>2.5785341502012469</v>
      </c>
      <c r="Z33" s="201">
        <f>Time!Z$71</f>
        <v>2.7590315407153345</v>
      </c>
      <c r="AA33" s="201">
        <f>Time!AA$71</f>
        <v>2.9521637485654075</v>
      </c>
      <c r="AB33" s="201">
        <f>Time!AB$71</f>
        <v>3.1588152109649861</v>
      </c>
      <c r="AC33" s="201">
        <f>Time!AC$71</f>
        <v>3.3799322757325352</v>
      </c>
      <c r="AD33" s="201">
        <f>Time!AD$71</f>
        <v>3.6165275350338129</v>
      </c>
      <c r="AE33" s="201">
        <f>Time!AE$71</f>
        <v>3.8696844624861795</v>
      </c>
      <c r="AF33" s="201">
        <f>Time!AF$71</f>
        <v>4.1405623748602123</v>
      </c>
      <c r="AG33" s="201">
        <f>Time!AG$71</f>
        <v>4.4304017411004271</v>
      </c>
      <c r="AH33" s="201">
        <f>Time!AH$71</f>
        <v>4.740529862977457</v>
      </c>
      <c r="AI33" s="201">
        <f>Time!AI$71</f>
        <v>5.0723669533858793</v>
      </c>
      <c r="AJ33" s="201">
        <f>Time!AJ$71</f>
        <v>5.4274326401228912</v>
      </c>
      <c r="AK33" s="201">
        <f>Time!AK$71</f>
        <v>5.807352924931493</v>
      </c>
      <c r="AL33" s="201">
        <f>Time!AL$71</f>
        <v>6.2138676296766988</v>
      </c>
      <c r="AM33" s="201">
        <f>Time!AM$71</f>
        <v>6.6488383637540664</v>
      </c>
    </row>
    <row r="34" spans="1:39" s="199" customFormat="1" ht="15.75" x14ac:dyDescent="0.25">
      <c r="A34" s="197"/>
      <c r="B34" s="197"/>
      <c r="C34" s="198"/>
      <c r="O34" s="202">
        <f>SUM(R34:AK34)</f>
        <v>43075.379580726789</v>
      </c>
      <c r="P34" s="200"/>
      <c r="Q34" s="199">
        <f t="shared" ref="Q34:Q39" si="7">Q27 / Q$33</f>
        <v>654.83560877969069</v>
      </c>
      <c r="R34" s="199">
        <f t="shared" ref="R34:AM34" si="8">R27 / R$33</f>
        <v>847.32548877546731</v>
      </c>
      <c r="S34" s="199">
        <f t="shared" si="8"/>
        <v>1011.6232341835556</v>
      </c>
      <c r="T34" s="199">
        <f t="shared" si="8"/>
        <v>1150.6075520371037</v>
      </c>
      <c r="U34" s="199">
        <f t="shared" si="8"/>
        <v>1266.9002140164432</v>
      </c>
      <c r="V34" s="199">
        <f t="shared" si="8"/>
        <v>1362.8874176045604</v>
      </c>
      <c r="W34" s="199">
        <f t="shared" si="8"/>
        <v>1440.7394476276349</v>
      </c>
      <c r="X34" s="199">
        <f t="shared" si="8"/>
        <v>1502.4287694328968</v>
      </c>
      <c r="Y34" s="199">
        <f t="shared" si="8"/>
        <v>1549.7466750369229</v>
      </c>
      <c r="Z34" s="199">
        <f t="shared" si="8"/>
        <v>1584.3185943956946</v>
      </c>
      <c r="AA34" s="199">
        <f t="shared" si="8"/>
        <v>1607.6181754494326</v>
      </c>
      <c r="AB34" s="199">
        <f t="shared" si="8"/>
        <v>1620.9802287299135</v>
      </c>
      <c r="AC34" s="199">
        <f t="shared" si="8"/>
        <v>3251.2252500785726</v>
      </c>
      <c r="AD34" s="199">
        <f t="shared" si="8"/>
        <v>3245.2144559485128</v>
      </c>
      <c r="AE34" s="199">
        <f t="shared" si="8"/>
        <v>3225.8998736751114</v>
      </c>
      <c r="AF34" s="199">
        <f t="shared" si="8"/>
        <v>3195.059819426278</v>
      </c>
      <c r="AG34" s="199">
        <f t="shared" si="8"/>
        <v>3154.2960622957571</v>
      </c>
      <c r="AH34" s="199">
        <f t="shared" si="8"/>
        <v>3105.0493678977596</v>
      </c>
      <c r="AI34" s="199">
        <f t="shared" si="8"/>
        <v>3048.6137600847578</v>
      </c>
      <c r="AJ34" s="199">
        <f t="shared" si="8"/>
        <v>2986.1496022398769</v>
      </c>
      <c r="AK34" s="199">
        <f t="shared" si="8"/>
        <v>2918.6955917905366</v>
      </c>
      <c r="AL34" s="199">
        <f t="shared" si="8"/>
        <v>2847.179754372859</v>
      </c>
      <c r="AM34" s="199">
        <f t="shared" si="8"/>
        <v>2772.4295174043641</v>
      </c>
    </row>
    <row r="35" spans="1:39" s="199" customFormat="1" ht="15.75" x14ac:dyDescent="0.25">
      <c r="A35" s="197"/>
      <c r="B35" s="197"/>
      <c r="C35" s="198"/>
      <c r="O35" s="202">
        <f>SUM(R35:AK35)</f>
        <v>68564.561703467116</v>
      </c>
      <c r="Q35" s="199">
        <f t="shared" si="7"/>
        <v>1547.6762058301231</v>
      </c>
      <c r="R35" s="199">
        <f t="shared" ref="R35:AM35" si="9">R28 / R$33</f>
        <v>2002.6178784244553</v>
      </c>
      <c r="S35" s="199">
        <f t="shared" si="9"/>
        <v>2390.9286358579038</v>
      </c>
      <c r="T35" s="199">
        <f t="shared" si="9"/>
        <v>2719.412180187936</v>
      </c>
      <c r="U35" s="199">
        <f t="shared" si="9"/>
        <v>2994.2649576559666</v>
      </c>
      <c r="V35" s="199">
        <f t="shared" si="9"/>
        <v>3221.1266448729198</v>
      </c>
      <c r="W35" s="199">
        <f t="shared" si="9"/>
        <v>3405.1266180369062</v>
      </c>
      <c r="X35" s="199">
        <f t="shared" si="9"/>
        <v>3550.9267153922174</v>
      </c>
      <c r="Y35" s="199">
        <f t="shared" si="9"/>
        <v>3662.7605796952562</v>
      </c>
      <c r="Z35" s="199">
        <f t="shared" si="9"/>
        <v>3744.4698457523623</v>
      </c>
      <c r="AA35" s="199">
        <f t="shared" si="9"/>
        <v>3799.5374180089843</v>
      </c>
      <c r="AB35" s="199">
        <f t="shared" si="9"/>
        <v>3831.1180645803774</v>
      </c>
      <c r="AC35" s="199">
        <f t="shared" si="9"/>
        <v>3842.0665369112448</v>
      </c>
      <c r="AD35" s="199">
        <f t="shared" si="9"/>
        <v>3834.9634083332403</v>
      </c>
      <c r="AE35" s="199">
        <f t="shared" si="9"/>
        <v>3812.138810060555</v>
      </c>
      <c r="AF35" s="199">
        <f t="shared" si="9"/>
        <v>3775.6942295372255</v>
      </c>
      <c r="AG35" s="199">
        <f t="shared" si="9"/>
        <v>3727.5225234439085</v>
      </c>
      <c r="AH35" s="199">
        <f t="shared" si="9"/>
        <v>3669.3262860114341</v>
      </c>
      <c r="AI35" s="199">
        <f t="shared" si="9"/>
        <v>3602.634702503542</v>
      </c>
      <c r="AJ35" s="199">
        <f t="shared" si="9"/>
        <v>3528.819007756967</v>
      </c>
      <c r="AK35" s="199">
        <f t="shared" si="9"/>
        <v>3449.1066604437133</v>
      </c>
      <c r="AL35" s="199">
        <f t="shared" si="9"/>
        <v>3364.5943351918718</v>
      </c>
      <c r="AM35" s="199">
        <f t="shared" si="9"/>
        <v>3276.2598268166385</v>
      </c>
    </row>
    <row r="36" spans="1:39" s="199" customFormat="1" ht="15.75" x14ac:dyDescent="0.25">
      <c r="A36" s="197"/>
      <c r="B36" s="197"/>
      <c r="C36" s="198"/>
      <c r="O36" s="202">
        <f t="shared" ref="O36:O39" si="10">SUM(R36:AK36)</f>
        <v>110786.14174874719</v>
      </c>
      <c r="Q36" s="199">
        <f t="shared" si="7"/>
        <v>2500.7244451121314</v>
      </c>
      <c r="R36" s="199">
        <f t="shared" ref="R36:AM36" si="11">R29 / R$33</f>
        <v>3235.8160343419527</v>
      </c>
      <c r="S36" s="199">
        <f t="shared" si="11"/>
        <v>3863.2458544527994</v>
      </c>
      <c r="T36" s="199">
        <f t="shared" si="11"/>
        <v>4394.0072798910023</v>
      </c>
      <c r="U36" s="199">
        <f t="shared" si="11"/>
        <v>4838.1124853804195</v>
      </c>
      <c r="V36" s="199">
        <f t="shared" si="11"/>
        <v>5204.6740211498</v>
      </c>
      <c r="W36" s="199">
        <f t="shared" si="11"/>
        <v>5501.9798975713848</v>
      </c>
      <c r="X36" s="199">
        <f t="shared" si="11"/>
        <v>5737.5626804446238</v>
      </c>
      <c r="Y36" s="199">
        <f t="shared" si="11"/>
        <v>5918.2630602788913</v>
      </c>
      <c r="Z36" s="199">
        <f t="shared" si="11"/>
        <v>6050.2883238653258</v>
      </c>
      <c r="AA36" s="199">
        <f t="shared" si="11"/>
        <v>6139.2661239738773</v>
      </c>
      <c r="AB36" s="199">
        <f t="shared" si="11"/>
        <v>6190.2939129752394</v>
      </c>
      <c r="AC36" s="199">
        <f t="shared" si="11"/>
        <v>6207.9843783912602</v>
      </c>
      <c r="AD36" s="199">
        <f t="shared" si="11"/>
        <v>6196.5071926563633</v>
      </c>
      <c r="AE36" s="199">
        <f t="shared" si="11"/>
        <v>6159.6273655740879</v>
      </c>
      <c r="AF36" s="199">
        <f t="shared" si="11"/>
        <v>6100.7404659349841</v>
      </c>
      <c r="AG36" s="199">
        <f t="shared" si="11"/>
        <v>6022.9049583937267</v>
      </c>
      <c r="AH36" s="199">
        <f t="shared" si="11"/>
        <v>5928.8718828623514</v>
      </c>
      <c r="AI36" s="199">
        <f t="shared" si="11"/>
        <v>5821.1120862503913</v>
      </c>
      <c r="AJ36" s="199">
        <f t="shared" si="11"/>
        <v>5701.8412002664036</v>
      </c>
      <c r="AK36" s="199">
        <f t="shared" si="11"/>
        <v>5573.04254409232</v>
      </c>
      <c r="AL36" s="199">
        <f t="shared" si="11"/>
        <v>5436.4881169618802</v>
      </c>
      <c r="AM36" s="199">
        <f t="shared" si="11"/>
        <v>5293.7578329342687</v>
      </c>
    </row>
    <row r="37" spans="1:39" s="199" customFormat="1" ht="15.75" x14ac:dyDescent="0.25">
      <c r="A37" s="197"/>
      <c r="B37" s="197"/>
      <c r="C37" s="198"/>
      <c r="O37" s="202">
        <f t="shared" si="10"/>
        <v>14222.864173944059</v>
      </c>
      <c r="Q37" s="199">
        <f t="shared" si="7"/>
        <v>321.04614853322727</v>
      </c>
      <c r="R37" s="199">
        <f t="shared" ref="R37:AM37" si="12">R30 / R$33</f>
        <v>415.41813102121449</v>
      </c>
      <c r="S37" s="199">
        <f t="shared" si="12"/>
        <v>495.96836022187745</v>
      </c>
      <c r="T37" s="199">
        <f t="shared" si="12"/>
        <v>564.10817936908461</v>
      </c>
      <c r="U37" s="199">
        <f t="shared" si="12"/>
        <v>621.12296404262838</v>
      </c>
      <c r="V37" s="199">
        <f t="shared" si="12"/>
        <v>668.18259489848106</v>
      </c>
      <c r="W37" s="199">
        <f t="shared" si="12"/>
        <v>706.35109712910798</v>
      </c>
      <c r="X37" s="199">
        <f t="shared" si="12"/>
        <v>736.59551100286501</v>
      </c>
      <c r="Y37" s="199">
        <f t="shared" si="12"/>
        <v>759.79405296844391</v>
      </c>
      <c r="Z37" s="199">
        <f t="shared" si="12"/>
        <v>776.74362230878319</v>
      </c>
      <c r="AA37" s="199">
        <f t="shared" si="12"/>
        <v>788.16670416238117</v>
      </c>
      <c r="AB37" s="199">
        <f t="shared" si="12"/>
        <v>794.71771587383705</v>
      </c>
      <c r="AC37" s="199">
        <f t="shared" si="12"/>
        <v>796.98884006693834</v>
      </c>
      <c r="AD37" s="199">
        <f t="shared" si="12"/>
        <v>795.51538453152693</v>
      </c>
      <c r="AE37" s="199">
        <f t="shared" si="12"/>
        <v>790.78070596009195</v>
      </c>
      <c r="AF37" s="199">
        <f t="shared" si="12"/>
        <v>783.22073174336083</v>
      </c>
      <c r="AG37" s="199">
        <f t="shared" si="12"/>
        <v>773.22811141924149</v>
      </c>
      <c r="AH37" s="199">
        <f t="shared" si="12"/>
        <v>761.1560269506432</v>
      </c>
      <c r="AI37" s="199">
        <f t="shared" si="12"/>
        <v>747.32168877051527</v>
      </c>
      <c r="AJ37" s="199">
        <f t="shared" si="12"/>
        <v>732.00954246341269</v>
      </c>
      <c r="AK37" s="199">
        <f t="shared" si="12"/>
        <v>715.47420903962541</v>
      </c>
      <c r="AL37" s="199">
        <f t="shared" si="12"/>
        <v>697.94317998879239</v>
      </c>
      <c r="AM37" s="199">
        <f t="shared" si="12"/>
        <v>679.61928666432675</v>
      </c>
    </row>
    <row r="38" spans="1:39" s="199" customFormat="1" ht="15.75" x14ac:dyDescent="0.25">
      <c r="A38" s="197"/>
      <c r="B38" s="197"/>
      <c r="C38" s="198"/>
      <c r="O38" s="202">
        <f t="shared" si="10"/>
        <v>16144.898619791005</v>
      </c>
      <c r="Q38" s="199">
        <f t="shared" si="7"/>
        <v>364.43134497754119</v>
      </c>
      <c r="R38" s="199">
        <f t="shared" ref="R38:AM38" si="13">R31 / R$33</f>
        <v>471.5564690864033</v>
      </c>
      <c r="S38" s="199">
        <f t="shared" si="13"/>
        <v>562.99201036282705</v>
      </c>
      <c r="T38" s="199">
        <f t="shared" si="13"/>
        <v>640.34003665685088</v>
      </c>
      <c r="U38" s="199">
        <f t="shared" si="13"/>
        <v>705.0596252802103</v>
      </c>
      <c r="V38" s="199">
        <f t="shared" si="13"/>
        <v>758.47875098939198</v>
      </c>
      <c r="W38" s="199">
        <f t="shared" si="13"/>
        <v>801.80522809318438</v>
      </c>
      <c r="X38" s="199">
        <f t="shared" si="13"/>
        <v>836.13677972969288</v>
      </c>
      <c r="Y38" s="199">
        <f t="shared" si="13"/>
        <v>862.4703018375244</v>
      </c>
      <c r="Z38" s="199">
        <f t="shared" si="13"/>
        <v>881.71038423599168</v>
      </c>
      <c r="AA38" s="199">
        <f t="shared" si="13"/>
        <v>894.67714649965569</v>
      </c>
      <c r="AB38" s="199">
        <f t="shared" si="13"/>
        <v>902.11344193530215</v>
      </c>
      <c r="AC38" s="199">
        <f t="shared" si="13"/>
        <v>904.69147891872103</v>
      </c>
      <c r="AD38" s="199">
        <f t="shared" si="13"/>
        <v>903.01890510032194</v>
      </c>
      <c r="AE38" s="199">
        <f t="shared" si="13"/>
        <v>897.64439652045712</v>
      </c>
      <c r="AF38" s="199">
        <f t="shared" si="13"/>
        <v>889.06279046666646</v>
      </c>
      <c r="AG38" s="199">
        <f t="shared" si="13"/>
        <v>877.71979793675666</v>
      </c>
      <c r="AH38" s="199">
        <f t="shared" si="13"/>
        <v>864.01632882593378</v>
      </c>
      <c r="AI38" s="199">
        <f t="shared" si="13"/>
        <v>848.31246041669669</v>
      </c>
      <c r="AJ38" s="199">
        <f t="shared" si="13"/>
        <v>830.93107740156086</v>
      </c>
      <c r="AK38" s="199">
        <f t="shared" si="13"/>
        <v>812.16120949685592</v>
      </c>
      <c r="AL38" s="199">
        <f t="shared" si="13"/>
        <v>792.26109069766028</v>
      </c>
      <c r="AM38" s="199">
        <f t="shared" si="13"/>
        <v>771.46096236729704</v>
      </c>
    </row>
    <row r="39" spans="1:39" s="199" customFormat="1" ht="15.75" x14ac:dyDescent="0.25">
      <c r="A39" s="197"/>
      <c r="B39" s="197"/>
      <c r="C39" s="198"/>
      <c r="O39" s="202">
        <f t="shared" si="10"/>
        <v>252793.84582667617</v>
      </c>
      <c r="Q39" s="199">
        <f t="shared" si="7"/>
        <v>5388.7137532327133</v>
      </c>
      <c r="R39" s="199">
        <f t="shared" ref="R39:AM39" si="14">R32 / R$33</f>
        <v>6972.7340016494936</v>
      </c>
      <c r="S39" s="199">
        <f t="shared" si="14"/>
        <v>8324.7580950789634</v>
      </c>
      <c r="T39" s="199">
        <f t="shared" si="14"/>
        <v>9468.4752281419769</v>
      </c>
      <c r="U39" s="199">
        <f t="shared" si="14"/>
        <v>10425.460246375667</v>
      </c>
      <c r="V39" s="199">
        <f t="shared" si="14"/>
        <v>11215.34942951515</v>
      </c>
      <c r="W39" s="199">
        <f t="shared" si="14"/>
        <v>11856.002288458219</v>
      </c>
      <c r="X39" s="199">
        <f t="shared" si="14"/>
        <v>12363.650456002297</v>
      </c>
      <c r="Y39" s="199">
        <f t="shared" si="14"/>
        <v>12753.034669817038</v>
      </c>
      <c r="Z39" s="199">
        <f t="shared" si="14"/>
        <v>13037.530770558158</v>
      </c>
      <c r="AA39" s="199">
        <f t="shared" si="14"/>
        <v>13229.26556809433</v>
      </c>
      <c r="AB39" s="199">
        <f t="shared" si="14"/>
        <v>13339.223364094669</v>
      </c>
      <c r="AC39" s="199">
        <f t="shared" si="14"/>
        <v>15002.956484366736</v>
      </c>
      <c r="AD39" s="199">
        <f t="shared" si="14"/>
        <v>14975.219346569966</v>
      </c>
      <c r="AE39" s="199">
        <f t="shared" si="14"/>
        <v>14886.091151790304</v>
      </c>
      <c r="AF39" s="199">
        <f t="shared" si="14"/>
        <v>14743.778037108514</v>
      </c>
      <c r="AG39" s="199">
        <f t="shared" si="14"/>
        <v>14555.671453489389</v>
      </c>
      <c r="AH39" s="199">
        <f t="shared" si="14"/>
        <v>14328.419892548123</v>
      </c>
      <c r="AI39" s="199">
        <f t="shared" si="14"/>
        <v>14067.994698025905</v>
      </c>
      <c r="AJ39" s="199">
        <f t="shared" si="14"/>
        <v>13779.750430128222</v>
      </c>
      <c r="AK39" s="199">
        <f t="shared" si="14"/>
        <v>13468.48021486305</v>
      </c>
      <c r="AL39" s="199">
        <f t="shared" si="14"/>
        <v>13138.466477213064</v>
      </c>
      <c r="AM39" s="199">
        <f t="shared" si="14"/>
        <v>12793.527426186896</v>
      </c>
    </row>
    <row r="40" spans="1:39" s="18" customFormat="1" x14ac:dyDescent="0.25">
      <c r="A40" s="42"/>
      <c r="B40" s="42"/>
      <c r="C40" s="43"/>
    </row>
    <row r="41" spans="1:39" s="18" customFormat="1" x14ac:dyDescent="0.25">
      <c r="A41" s="42"/>
      <c r="B41" s="42"/>
      <c r="C41" s="43" t="s">
        <v>298</v>
      </c>
    </row>
    <row r="42" spans="1:39" s="19" customFormat="1" x14ac:dyDescent="0.25">
      <c r="A42" s="56"/>
      <c r="B42" s="56"/>
      <c r="C42" s="57"/>
      <c r="E42" s="19" t="str">
        <f>InpC!E$128</f>
        <v>Idling Speed for Op. Costs and Emissions</v>
      </c>
      <c r="F42" s="19">
        <f>InpC!F$128</f>
        <v>5</v>
      </c>
      <c r="G42" s="19" t="str">
        <f>InpC!G$128</f>
        <v>mph</v>
      </c>
    </row>
    <row r="43" spans="1:39" s="19" customFormat="1" x14ac:dyDescent="0.25">
      <c r="A43" s="56"/>
      <c r="B43" s="56"/>
      <c r="C43" s="57"/>
      <c r="E43" s="19" t="str">
        <f>InpC!E$144</f>
        <v>Highway emission factor (Truck) - CO</v>
      </c>
      <c r="F43" s="100">
        <f>InpC!$F$144</f>
        <v>4.8571999999999997</v>
      </c>
      <c r="G43" s="64" t="s">
        <v>147</v>
      </c>
    </row>
    <row r="44" spans="1:39" s="19" customFormat="1" x14ac:dyDescent="0.25">
      <c r="A44" s="56"/>
      <c r="B44" s="56"/>
      <c r="C44" s="57"/>
      <c r="E44" s="19" t="str">
        <f>InpC!E$145</f>
        <v>Highway emission factor (Truck) - CO2</v>
      </c>
      <c r="F44" s="100">
        <f>InpC!$F$145</f>
        <v>39.192900000000002</v>
      </c>
      <c r="G44" s="64" t="s">
        <v>147</v>
      </c>
    </row>
    <row r="45" spans="1:39" s="19" customFormat="1" x14ac:dyDescent="0.25">
      <c r="A45" s="56"/>
      <c r="B45" s="56"/>
      <c r="C45" s="57"/>
      <c r="E45" s="19" t="str">
        <f>InpC!E$146</f>
        <v>Highway emission factor (Truck) - NOx</v>
      </c>
      <c r="F45" s="100">
        <f>InpC!$F$146</f>
        <v>1.7997000000000001</v>
      </c>
      <c r="G45" s="64" t="s">
        <v>147</v>
      </c>
    </row>
    <row r="46" spans="1:39" s="19" customFormat="1" x14ac:dyDescent="0.25">
      <c r="A46" s="56"/>
      <c r="B46" s="56"/>
      <c r="C46" s="57"/>
      <c r="E46" s="19" t="str">
        <f>InpC!E$147</f>
        <v>Highway emission factor (Truck) - PM25</v>
      </c>
      <c r="F46" s="100">
        <f>InpC!$F$147</f>
        <v>1.2999999999999999E-3</v>
      </c>
      <c r="G46" s="64" t="s">
        <v>147</v>
      </c>
    </row>
    <row r="47" spans="1:39" s="19" customFormat="1" x14ac:dyDescent="0.25">
      <c r="A47" s="56"/>
      <c r="B47" s="56"/>
      <c r="C47" s="57"/>
      <c r="E47" s="19" t="str">
        <f>InpC!E$148</f>
        <v>Highway emission factor (Truck) - SOx</v>
      </c>
      <c r="F47" s="100">
        <f>InpC!$F$148</f>
        <v>0.27739999999999998</v>
      </c>
      <c r="G47" s="64" t="s">
        <v>147</v>
      </c>
    </row>
    <row r="48" spans="1:39" s="19" customFormat="1" x14ac:dyDescent="0.25">
      <c r="A48" s="56"/>
      <c r="B48" s="56"/>
      <c r="C48" s="57"/>
      <c r="E48" s="19" t="str">
        <f>InpC!E$149</f>
        <v>Highway emission factor (Truck) - VOC</v>
      </c>
      <c r="F48" s="100">
        <f>InpC!$F$149</f>
        <v>0.41749999999999998</v>
      </c>
      <c r="G48" s="64" t="s">
        <v>147</v>
      </c>
    </row>
    <row r="49" spans="1:39" s="19" customFormat="1" x14ac:dyDescent="0.25">
      <c r="A49" s="56"/>
      <c r="B49" s="56"/>
      <c r="C49" s="57"/>
      <c r="E49" s="19" t="str">
        <f>InpC!E$153</f>
        <v>Health cost of transportation emissions - NOx</v>
      </c>
      <c r="F49" s="19">
        <f>InpC!F$153</f>
        <v>8300</v>
      </c>
      <c r="G49" s="19" t="str">
        <f>InpC!G$153</f>
        <v>$/ton</v>
      </c>
    </row>
    <row r="50" spans="1:39" s="19" customFormat="1" x14ac:dyDescent="0.25">
      <c r="A50" s="56"/>
      <c r="B50" s="56"/>
      <c r="C50" s="57"/>
      <c r="E50" s="19" t="str">
        <f>InpC!E$154</f>
        <v>Health cost of transportation emissions - PM25</v>
      </c>
      <c r="F50" s="19">
        <f>InpC!F$154</f>
        <v>377800</v>
      </c>
      <c r="G50" s="19" t="str">
        <f>InpC!G$154</f>
        <v>$/ton</v>
      </c>
    </row>
    <row r="51" spans="1:39" s="19" customFormat="1" x14ac:dyDescent="0.25">
      <c r="A51" s="56"/>
      <c r="B51" s="56"/>
      <c r="C51" s="57"/>
      <c r="E51" s="19" t="str">
        <f>InpC!E$155</f>
        <v>Health cost of transportation emissions - SOx</v>
      </c>
      <c r="F51" s="19">
        <f>InpC!F$155</f>
        <v>48900</v>
      </c>
      <c r="G51" s="19" t="str">
        <f>InpC!G$155</f>
        <v>$/ton</v>
      </c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</row>
    <row r="52" spans="1:39" s="19" customFormat="1" x14ac:dyDescent="0.25">
      <c r="A52" s="56"/>
      <c r="B52" s="56"/>
      <c r="C52" s="57"/>
      <c r="E52" s="19" t="str">
        <f>InpC!E$156</f>
        <v>Health cost of transportation emissions - VOC</v>
      </c>
      <c r="F52" s="19">
        <f>InpC!F$156</f>
        <v>2000</v>
      </c>
      <c r="G52" s="19" t="str">
        <f>InpC!G$156</f>
        <v>$/ton</v>
      </c>
    </row>
    <row r="53" spans="1:39" s="19" customFormat="1" x14ac:dyDescent="0.25">
      <c r="A53" s="56"/>
      <c r="B53" s="56"/>
      <c r="C53" s="57"/>
      <c r="E53" s="61" t="str">
        <f>InpV!E$84</f>
        <v>Health cost of transportation emissions - Carbon</v>
      </c>
      <c r="F53" s="61">
        <f>InpV!F$84</f>
        <v>0</v>
      </c>
      <c r="G53" s="61" t="str">
        <f>InpV!G$84</f>
        <v>$/ton</v>
      </c>
      <c r="H53" s="61">
        <f>InpV!H$84</f>
        <v>0</v>
      </c>
      <c r="I53" s="61">
        <f>InpV!I$84</f>
        <v>0</v>
      </c>
      <c r="J53" s="242">
        <f>InpV!J$84</f>
        <v>0</v>
      </c>
      <c r="K53" s="242">
        <f>InpV!K$84</f>
        <v>1</v>
      </c>
      <c r="L53" s="242">
        <f>InpV!L$84</f>
        <v>1</v>
      </c>
      <c r="M53" s="242">
        <f>InpV!M$84</f>
        <v>1</v>
      </c>
      <c r="N53" s="242">
        <f>InpV!N$84</f>
        <v>1</v>
      </c>
      <c r="O53" s="242">
        <f>InpV!O$84</f>
        <v>1</v>
      </c>
      <c r="P53" s="242">
        <f>InpV!P$84</f>
        <v>1</v>
      </c>
      <c r="Q53" s="242">
        <f>InpV!Q$84</f>
        <v>1</v>
      </c>
      <c r="R53" s="242">
        <f>InpV!R$84</f>
        <v>1</v>
      </c>
      <c r="S53" s="242">
        <f>InpV!S$84</f>
        <v>1</v>
      </c>
      <c r="T53" s="242">
        <f>InpV!T$84</f>
        <v>1</v>
      </c>
      <c r="U53" s="242">
        <f>InpV!U$84</f>
        <v>1</v>
      </c>
      <c r="V53" s="242">
        <f>InpV!V$84</f>
        <v>1</v>
      </c>
      <c r="W53" s="242">
        <f>InpV!W$84</f>
        <v>1</v>
      </c>
      <c r="X53" s="242">
        <f>InpV!X$84</f>
        <v>1</v>
      </c>
      <c r="Y53" s="242">
        <f>InpV!Y$84</f>
        <v>1</v>
      </c>
      <c r="Z53" s="242">
        <f>InpV!Z$84</f>
        <v>1</v>
      </c>
      <c r="AA53" s="242">
        <f>InpV!AA$84</f>
        <v>1</v>
      </c>
      <c r="AB53" s="242">
        <f>InpV!AB$84</f>
        <v>1</v>
      </c>
      <c r="AC53" s="242">
        <f>InpV!AC$84</f>
        <v>2</v>
      </c>
      <c r="AD53" s="242">
        <f>InpV!AD$84</f>
        <v>2</v>
      </c>
      <c r="AE53" s="242">
        <f>InpV!AE$84</f>
        <v>2</v>
      </c>
      <c r="AF53" s="242">
        <f>InpV!AF$84</f>
        <v>2</v>
      </c>
      <c r="AG53" s="242">
        <f>InpV!AG$84</f>
        <v>2</v>
      </c>
      <c r="AH53" s="242">
        <f>InpV!AH$84</f>
        <v>2</v>
      </c>
      <c r="AI53" s="242">
        <f>InpV!AI$84</f>
        <v>2</v>
      </c>
      <c r="AJ53" s="242">
        <f>InpV!AJ$84</f>
        <v>2</v>
      </c>
      <c r="AK53" s="242">
        <f>InpV!AK$84</f>
        <v>2</v>
      </c>
      <c r="AL53" s="242">
        <f>InpV!AL$84</f>
        <v>2</v>
      </c>
      <c r="AM53" s="242">
        <f>InpV!AM$84</f>
        <v>2</v>
      </c>
    </row>
    <row r="54" spans="1:39" s="19" customFormat="1" x14ac:dyDescent="0.25">
      <c r="A54" s="56"/>
      <c r="B54" s="56"/>
      <c r="C54" s="57"/>
      <c r="E54" s="19" t="str">
        <f>InpV!E$72</f>
        <v>Annual truck delay - Montebello Blvd - Delay Time</v>
      </c>
      <c r="F54" s="19">
        <f>InpV!F$72</f>
        <v>0</v>
      </c>
      <c r="G54" s="19" t="str">
        <f>InpV!G$72</f>
        <v>hours</v>
      </c>
      <c r="H54" s="19">
        <f>InpV!H$72</f>
        <v>0</v>
      </c>
      <c r="I54" s="19">
        <f>InpV!I$72</f>
        <v>0</v>
      </c>
      <c r="J54" s="19">
        <f>InpV!J$72</f>
        <v>0</v>
      </c>
      <c r="K54" s="19">
        <f>InpV!K$72</f>
        <v>0</v>
      </c>
      <c r="L54" s="19">
        <f>InpV!L$72</f>
        <v>0</v>
      </c>
      <c r="M54" s="19">
        <f>InpV!M$72</f>
        <v>0</v>
      </c>
      <c r="N54" s="19">
        <f>InpV!N$72</f>
        <v>0</v>
      </c>
      <c r="O54" s="19">
        <f>InpV!O$72</f>
        <v>0</v>
      </c>
      <c r="P54" s="19">
        <f>InpV!P$72</f>
        <v>1933.3915389445358</v>
      </c>
      <c r="Q54" s="19">
        <f>InpV!Q$72</f>
        <v>3143.1412612528484</v>
      </c>
      <c r="R54" s="19">
        <f>InpV!R$72</f>
        <v>4351.7672628945929</v>
      </c>
      <c r="S54" s="19">
        <f>InpV!S$72</f>
        <v>5559.2725067368274</v>
      </c>
      <c r="T54" s="19">
        <f>InpV!T$72</f>
        <v>6765.6599452396658</v>
      </c>
      <c r="U54" s="19">
        <f>InpV!U$72</f>
        <v>7970.9325205019231</v>
      </c>
      <c r="V54" s="19">
        <f>InpV!V$72</f>
        <v>9175.0931643065524</v>
      </c>
      <c r="W54" s="19">
        <f>InpV!W$72</f>
        <v>10378.144798165786</v>
      </c>
      <c r="X54" s="19">
        <f>InpV!X$72</f>
        <v>11580.090333366097</v>
      </c>
      <c r="Y54" s="19">
        <f>InpV!Y$72</f>
        <v>12780.932671012888</v>
      </c>
      <c r="Z54" s="19">
        <f>InpV!Z$72</f>
        <v>13980.674702074963</v>
      </c>
      <c r="AA54" s="19">
        <f>InpV!AA$72</f>
        <v>15179.319307428752</v>
      </c>
      <c r="AB54" s="19">
        <f>InpV!AB$72</f>
        <v>16376.869357902331</v>
      </c>
      <c r="AC54" s="19">
        <f>InpV!AC$72</f>
        <v>17573.327714319166</v>
      </c>
      <c r="AD54" s="19">
        <f>InpV!AD$72</f>
        <v>18768.697227541696</v>
      </c>
      <c r="AE54" s="19">
        <f>InpV!AE$72</f>
        <v>19962.980738514594</v>
      </c>
      <c r="AF54" s="19">
        <f>InpV!AF$72</f>
        <v>21156.181078307924</v>
      </c>
      <c r="AG54" s="19">
        <f>InpV!AG$72</f>
        <v>22348.301068159955</v>
      </c>
      <c r="AH54" s="19">
        <f>InpV!AH$72</f>
        <v>23539.343519519825</v>
      </c>
      <c r="AI54" s="19">
        <f>InpV!AI$72</f>
        <v>24729.311234089957</v>
      </c>
      <c r="AJ54" s="19">
        <f>InpV!AJ$72</f>
        <v>25918.207003868265</v>
      </c>
      <c r="AK54" s="19">
        <f>InpV!AK$72</f>
        <v>27106.033611190131</v>
      </c>
      <c r="AL54" s="19">
        <f>InpV!AL$72</f>
        <v>28292.793828770176</v>
      </c>
      <c r="AM54" s="19">
        <f>InpV!AM$72</f>
        <v>29478.490419743783</v>
      </c>
    </row>
    <row r="55" spans="1:39" s="18" customFormat="1" x14ac:dyDescent="0.25">
      <c r="A55" s="42"/>
      <c r="B55" s="42"/>
      <c r="C55" s="43"/>
      <c r="E55" s="18" t="s">
        <v>527</v>
      </c>
      <c r="G55" s="18" t="s">
        <v>84</v>
      </c>
      <c r="H55" s="18">
        <f>SUM(J55:AJ55)</f>
        <v>48311.270363113072</v>
      </c>
      <c r="J55" s="18">
        <f t="shared" ref="J55:AM55" si="15">((J53*($F43 +$F44) + $F45*$F49 + $F46*$F50 + $F47*$F51 + $F48*$F52)/907185)*($F42*J54)</f>
        <v>0</v>
      </c>
      <c r="K55" s="18">
        <f t="shared" si="15"/>
        <v>0</v>
      </c>
      <c r="L55" s="18">
        <f t="shared" si="15"/>
        <v>0</v>
      </c>
      <c r="M55" s="18">
        <f t="shared" si="15"/>
        <v>0</v>
      </c>
      <c r="N55" s="18">
        <f t="shared" si="15"/>
        <v>0</v>
      </c>
      <c r="O55" s="18">
        <f t="shared" si="15"/>
        <v>0</v>
      </c>
      <c r="P55" s="18">
        <f t="shared" si="15"/>
        <v>318.32181387452471</v>
      </c>
      <c r="Q55" s="18">
        <f t="shared" si="15"/>
        <v>517.50015834457975</v>
      </c>
      <c r="R55" s="18">
        <f t="shared" si="15"/>
        <v>716.49348866014782</v>
      </c>
      <c r="S55" s="18">
        <f t="shared" si="15"/>
        <v>915.3022926402748</v>
      </c>
      <c r="T55" s="18">
        <f t="shared" si="15"/>
        <v>1113.9270563905632</v>
      </c>
      <c r="U55" s="18">
        <f t="shared" si="15"/>
        <v>1312.3682643106874</v>
      </c>
      <c r="V55" s="18">
        <f t="shared" si="15"/>
        <v>1510.6263991018739</v>
      </c>
      <c r="W55" s="18">
        <f t="shared" si="15"/>
        <v>1708.7019417743338</v>
      </c>
      <c r="X55" s="18">
        <f t="shared" si="15"/>
        <v>1906.5953716546669</v>
      </c>
      <c r="Y55" s="18">
        <f t="shared" si="15"/>
        <v>2104.3071663932164</v>
      </c>
      <c r="Z55" s="18">
        <f t="shared" si="15"/>
        <v>2301.837801971395</v>
      </c>
      <c r="AA55" s="18">
        <f t="shared" si="15"/>
        <v>2499.1877527089614</v>
      </c>
      <c r="AB55" s="18">
        <f t="shared" si="15"/>
        <v>2696.357491271272</v>
      </c>
      <c r="AC55" s="18">
        <f t="shared" si="15"/>
        <v>2897.6140210990229</v>
      </c>
      <c r="AD55" s="18">
        <f t="shared" si="15"/>
        <v>3094.7149639719878</v>
      </c>
      <c r="AE55" s="18">
        <f t="shared" si="15"/>
        <v>3291.6368391466417</v>
      </c>
      <c r="AF55" s="18">
        <f t="shared" si="15"/>
        <v>3488.3801134297514</v>
      </c>
      <c r="AG55" s="18">
        <f t="shared" si="15"/>
        <v>3684.9452520069499</v>
      </c>
      <c r="AH55" s="18">
        <f t="shared" si="15"/>
        <v>3881.3327184497684</v>
      </c>
      <c r="AI55" s="18">
        <f t="shared" si="15"/>
        <v>4077.5429747226317</v>
      </c>
      <c r="AJ55" s="18">
        <f t="shared" si="15"/>
        <v>4273.5764811898161</v>
      </c>
      <c r="AK55" s="18">
        <f t="shared" si="15"/>
        <v>4469.4336966223727</v>
      </c>
      <c r="AL55" s="18">
        <f t="shared" si="15"/>
        <v>4665.1150782050117</v>
      </c>
      <c r="AM55" s="18">
        <f t="shared" si="15"/>
        <v>4860.621081542954</v>
      </c>
    </row>
    <row r="56" spans="1:39" s="18" customFormat="1" x14ac:dyDescent="0.25">
      <c r="A56" s="42"/>
      <c r="B56" s="42"/>
      <c r="C56" s="43"/>
    </row>
    <row r="57" spans="1:39" s="199" customFormat="1" x14ac:dyDescent="0.25">
      <c r="A57" s="197"/>
      <c r="B57" s="197"/>
      <c r="C57" s="198"/>
      <c r="E57" s="197" t="s">
        <v>405</v>
      </c>
      <c r="P57" s="200"/>
      <c r="Q57" s="199">
        <f>Q62-SUM(Q58:Q61)</f>
        <v>0.76310612979887082</v>
      </c>
      <c r="R57" s="199">
        <f t="shared" ref="R57:AM57" si="16">R62-SUM(R58:R61)</f>
        <v>1.0565418470722534</v>
      </c>
      <c r="S57" s="199">
        <f t="shared" si="16"/>
        <v>1.3497054616700552</v>
      </c>
      <c r="T57" s="199">
        <f t="shared" si="16"/>
        <v>1.6425976904040454</v>
      </c>
      <c r="U57" s="199">
        <f t="shared" si="16"/>
        <v>1.9352192475701031</v>
      </c>
      <c r="V57" s="199">
        <f t="shared" si="16"/>
        <v>2.2275708449603826</v>
      </c>
      <c r="W57" s="199">
        <f t="shared" si="16"/>
        <v>2.519653191872294</v>
      </c>
      <c r="X57" s="199">
        <f t="shared" si="16"/>
        <v>2.8114669951214637</v>
      </c>
      <c r="Y57" s="199">
        <f t="shared" si="16"/>
        <v>3.1030129590512843</v>
      </c>
      <c r="Z57" s="199">
        <f t="shared" si="16"/>
        <v>3.3942917855451924</v>
      </c>
      <c r="AA57" s="199">
        <f t="shared" si="16"/>
        <v>3.6853041740341723</v>
      </c>
      <c r="AB57" s="199">
        <f t="shared" si="16"/>
        <v>3.9760508215117625</v>
      </c>
      <c r="AC57" s="199">
        <f t="shared" si="16"/>
        <v>8.5330648450812987</v>
      </c>
      <c r="AD57" s="199">
        <f t="shared" si="16"/>
        <v>9.1134993385353482</v>
      </c>
      <c r="AE57" s="199">
        <f t="shared" si="16"/>
        <v>9.6934065028594887</v>
      </c>
      <c r="AF57" s="199">
        <f t="shared" si="16"/>
        <v>10.272787712733134</v>
      </c>
      <c r="AG57" s="199">
        <f t="shared" si="16"/>
        <v>10.851644338063124</v>
      </c>
      <c r="AH57" s="199">
        <f t="shared" si="16"/>
        <v>11.429977744001462</v>
      </c>
      <c r="AI57" s="199">
        <f t="shared" si="16"/>
        <v>12.007789290968958</v>
      </c>
      <c r="AJ57" s="199">
        <f t="shared" si="16"/>
        <v>12.585080334672057</v>
      </c>
      <c r="AK57" s="199">
        <f t="shared" si="16"/>
        <v>13.161852226130577</v>
      </c>
      <c r="AL57" s="199">
        <f t="shared" si="16"/>
        <v>13.738106311685442</v>
      </c>
      <c r="AM57" s="199">
        <f t="shared" si="16"/>
        <v>14.313843933031421</v>
      </c>
    </row>
    <row r="58" spans="1:39" s="199" customFormat="1" x14ac:dyDescent="0.25">
      <c r="A58" s="197"/>
      <c r="B58" s="197"/>
      <c r="C58" s="198"/>
      <c r="E58" s="197"/>
      <c r="P58" s="200"/>
      <c r="Q58" s="199">
        <f t="shared" ref="Q58:AM58" si="17">(($F45*$F49)/907185)*($F42*(Q54))</f>
        <v>258.77138632901244</v>
      </c>
      <c r="R58" s="199">
        <f t="shared" si="17"/>
        <v>358.27624468636833</v>
      </c>
      <c r="S58" s="199">
        <f t="shared" si="17"/>
        <v>457.68883227845708</v>
      </c>
      <c r="T58" s="199">
        <f t="shared" si="17"/>
        <v>557.00939217809457</v>
      </c>
      <c r="U58" s="199">
        <f t="shared" si="17"/>
        <v>656.23816660506225</v>
      </c>
      <c r="V58" s="199">
        <f t="shared" si="17"/>
        <v>755.37539692984762</v>
      </c>
      <c r="W58" s="199">
        <f t="shared" si="17"/>
        <v>854.42132367736122</v>
      </c>
      <c r="X58" s="199">
        <f t="shared" si="17"/>
        <v>953.37618653063817</v>
      </c>
      <c r="Y58" s="199">
        <f t="shared" si="17"/>
        <v>1052.2402243345168</v>
      </c>
      <c r="Z58" s="199">
        <f t="shared" si="17"/>
        <v>1151.0136750993004</v>
      </c>
      <c r="AA58" s="199">
        <f t="shared" si="17"/>
        <v>1249.6967760043985</v>
      </c>
      <c r="AB58" s="199">
        <f t="shared" si="17"/>
        <v>1348.28976340195</v>
      </c>
      <c r="AC58" s="199">
        <f t="shared" si="17"/>
        <v>1446.7928728204263</v>
      </c>
      <c r="AD58" s="199">
        <f t="shared" si="17"/>
        <v>1545.2063389682166</v>
      </c>
      <c r="AE58" s="199">
        <f t="shared" si="17"/>
        <v>1643.5303957371932</v>
      </c>
      <c r="AF58" s="199">
        <f t="shared" si="17"/>
        <v>1741.765276206261</v>
      </c>
      <c r="AG58" s="199">
        <f t="shared" si="17"/>
        <v>1839.9112126448849</v>
      </c>
      <c r="AH58" s="199">
        <f t="shared" si="17"/>
        <v>1937.9684365166011</v>
      </c>
      <c r="AI58" s="199">
        <f t="shared" si="17"/>
        <v>2035.9371784825094</v>
      </c>
      <c r="AJ58" s="199">
        <f t="shared" si="17"/>
        <v>2133.817668404748</v>
      </c>
      <c r="AK58" s="199">
        <f t="shared" si="17"/>
        <v>2231.6101353499489</v>
      </c>
      <c r="AL58" s="199">
        <f t="shared" si="17"/>
        <v>2329.3148075926783</v>
      </c>
      <c r="AM58" s="199">
        <f t="shared" si="17"/>
        <v>2426.9319126188534</v>
      </c>
    </row>
    <row r="59" spans="1:39" s="199" customFormat="1" x14ac:dyDescent="0.25">
      <c r="A59" s="197"/>
      <c r="B59" s="197"/>
      <c r="C59" s="198"/>
      <c r="P59" s="200"/>
      <c r="Q59" s="199">
        <f t="shared" ref="Q59:AM59" si="18">(($F46*$F50)/907185)*($F42*(Q54))</f>
        <v>8.5083108685203346</v>
      </c>
      <c r="R59" s="199">
        <f t="shared" si="18"/>
        <v>11.779995113995769</v>
      </c>
      <c r="S59" s="199">
        <f t="shared" si="18"/>
        <v>15.048645529625849</v>
      </c>
      <c r="T59" s="199">
        <f t="shared" si="18"/>
        <v>18.314270107558045</v>
      </c>
      <c r="U59" s="199">
        <f t="shared" si="18"/>
        <v>21.576876811892362</v>
      </c>
      <c r="V59" s="199">
        <f t="shared" si="18"/>
        <v>24.836473578804323</v>
      </c>
      <c r="W59" s="199">
        <f t="shared" si="18"/>
        <v>28.093068316667182</v>
      </c>
      <c r="X59" s="199">
        <f t="shared" si="18"/>
        <v>31.34666890617363</v>
      </c>
      <c r="Y59" s="199">
        <f t="shared" si="18"/>
        <v>34.597283200456737</v>
      </c>
      <c r="Z59" s="199">
        <f t="shared" si="18"/>
        <v>37.844919025210388</v>
      </c>
      <c r="AA59" s="199">
        <f t="shared" si="18"/>
        <v>41.089584178808941</v>
      </c>
      <c r="AB59" s="199">
        <f t="shared" si="18"/>
        <v>44.331286432426403</v>
      </c>
      <c r="AC59" s="199">
        <f t="shared" si="18"/>
        <v>47.570033530154902</v>
      </c>
      <c r="AD59" s="199">
        <f t="shared" si="18"/>
        <v>50.805833189122545</v>
      </c>
      <c r="AE59" s="199">
        <f t="shared" si="18"/>
        <v>54.038693099610654</v>
      </c>
      <c r="AF59" s="199">
        <f t="shared" si="18"/>
        <v>57.268620925170467</v>
      </c>
      <c r="AG59" s="199">
        <f t="shared" si="18"/>
        <v>60.495624302739131</v>
      </c>
      <c r="AH59" s="199">
        <f t="shared" si="18"/>
        <v>63.719710842755156</v>
      </c>
      <c r="AI59" s="199">
        <f t="shared" si="18"/>
        <v>66.940888129273191</v>
      </c>
      <c r="AJ59" s="199">
        <f t="shared" si="18"/>
        <v>70.159163720078368</v>
      </c>
      <c r="AK59" s="199">
        <f t="shared" si="18"/>
        <v>73.374545146799832</v>
      </c>
      <c r="AL59" s="199">
        <f t="shared" si="18"/>
        <v>76.587039915023851</v>
      </c>
      <c r="AM59" s="199">
        <f t="shared" si="18"/>
        <v>79.79665550440626</v>
      </c>
    </row>
    <row r="60" spans="1:39" s="199" customFormat="1" x14ac:dyDescent="0.25">
      <c r="A60" s="197"/>
      <c r="B60" s="197"/>
      <c r="C60" s="198"/>
      <c r="P60" s="200"/>
      <c r="Q60" s="199">
        <f t="shared" ref="Q60:AM60" si="19">(($F47*$F51)/907185)*($F42*(Q54))</f>
        <v>234.99215247782044</v>
      </c>
      <c r="R60" s="199">
        <f t="shared" si="19"/>
        <v>325.3532282486392</v>
      </c>
      <c r="S60" s="199">
        <f t="shared" si="19"/>
        <v>415.63051227552324</v>
      </c>
      <c r="T60" s="199">
        <f t="shared" si="19"/>
        <v>505.82422529464066</v>
      </c>
      <c r="U60" s="199">
        <f t="shared" si="19"/>
        <v>595.93458726751282</v>
      </c>
      <c r="V60" s="199">
        <f t="shared" si="19"/>
        <v>685.96181738441101</v>
      </c>
      <c r="W60" s="199">
        <f t="shared" si="19"/>
        <v>775.90613406773218</v>
      </c>
      <c r="X60" s="199">
        <f t="shared" si="19"/>
        <v>865.76775497536016</v>
      </c>
      <c r="Y60" s="199">
        <f t="shared" si="19"/>
        <v>955.54689700400615</v>
      </c>
      <c r="Z60" s="199">
        <f t="shared" si="19"/>
        <v>1045.2437762925344</v>
      </c>
      <c r="AA60" s="199">
        <f t="shared" si="19"/>
        <v>1134.8586082252682</v>
      </c>
      <c r="AB60" s="199">
        <f t="shared" si="19"/>
        <v>1224.3916074352803</v>
      </c>
      <c r="AC60" s="199">
        <f t="shared" si="19"/>
        <v>1313.8429878076658</v>
      </c>
      <c r="AD60" s="199">
        <f t="shared" si="19"/>
        <v>1403.2129624827969</v>
      </c>
      <c r="AE60" s="199">
        <f t="shared" si="19"/>
        <v>1492.5017438595603</v>
      </c>
      <c r="AF60" s="199">
        <f t="shared" si="19"/>
        <v>1581.7095435985825</v>
      </c>
      <c r="AG60" s="199">
        <f t="shared" si="19"/>
        <v>1670.8365726254303</v>
      </c>
      <c r="AH60" s="199">
        <f t="shared" si="19"/>
        <v>1759.8830411338022</v>
      </c>
      <c r="AI60" s="199">
        <f t="shared" si="19"/>
        <v>1848.8491585886973</v>
      </c>
      <c r="AJ60" s="199">
        <f t="shared" si="19"/>
        <v>1937.7351337295727</v>
      </c>
      <c r="AK60" s="199">
        <f t="shared" si="19"/>
        <v>2026.5411745734802</v>
      </c>
      <c r="AL60" s="199">
        <f t="shared" si="19"/>
        <v>2115.2674884181911</v>
      </c>
      <c r="AM60" s="199">
        <f t="shared" si="19"/>
        <v>2203.9142818452992</v>
      </c>
    </row>
    <row r="61" spans="1:39" s="199" customFormat="1" x14ac:dyDescent="0.25">
      <c r="A61" s="197"/>
      <c r="B61" s="197"/>
      <c r="C61" s="198"/>
      <c r="P61" s="200"/>
      <c r="Q61" s="199">
        <f t="shared" ref="Q61:AM61" si="20">(($F48*$F52)/907185)*($F42*(Q54))</f>
        <v>14.465202539427615</v>
      </c>
      <c r="R61" s="199">
        <f t="shared" si="20"/>
        <v>20.027478764072296</v>
      </c>
      <c r="S61" s="199">
        <f t="shared" si="20"/>
        <v>25.584597094998543</v>
      </c>
      <c r="T61" s="199">
        <f t="shared" si="20"/>
        <v>31.136571119865959</v>
      </c>
      <c r="U61" s="199">
        <f t="shared" si="20"/>
        <v>36.683414378649921</v>
      </c>
      <c r="V61" s="199">
        <f t="shared" si="20"/>
        <v>42.225140363850656</v>
      </c>
      <c r="W61" s="199">
        <f t="shared" si="20"/>
        <v>47.761762520701019</v>
      </c>
      <c r="X61" s="199">
        <f t="shared" si="20"/>
        <v>53.293294247373417</v>
      </c>
      <c r="Y61" s="199">
        <f t="shared" si="20"/>
        <v>58.819748895185441</v>
      </c>
      <c r="Z61" s="199">
        <f t="shared" si="20"/>
        <v>64.341139768804567</v>
      </c>
      <c r="AA61" s="199">
        <f t="shared" si="20"/>
        <v>69.857480126451648</v>
      </c>
      <c r="AB61" s="199">
        <f t="shared" si="20"/>
        <v>75.368783180103534</v>
      </c>
      <c r="AC61" s="199">
        <f t="shared" si="20"/>
        <v>80.875062095694389</v>
      </c>
      <c r="AD61" s="199">
        <f t="shared" si="20"/>
        <v>86.376329993316219</v>
      </c>
      <c r="AE61" s="199">
        <f t="shared" si="20"/>
        <v>91.872599947418038</v>
      </c>
      <c r="AF61" s="199">
        <f t="shared" si="20"/>
        <v>97.363884987004397</v>
      </c>
      <c r="AG61" s="199">
        <f t="shared" si="20"/>
        <v>102.85019809583251</v>
      </c>
      <c r="AH61" s="199">
        <f t="shared" si="20"/>
        <v>108.33155221260853</v>
      </c>
      <c r="AI61" s="199">
        <f t="shared" si="20"/>
        <v>113.80796023118279</v>
      </c>
      <c r="AJ61" s="199">
        <f t="shared" si="20"/>
        <v>119.27943500074407</v>
      </c>
      <c r="AK61" s="199">
        <f t="shared" si="20"/>
        <v>124.74598932601266</v>
      </c>
      <c r="AL61" s="199">
        <f t="shared" si="20"/>
        <v>130.20763596743274</v>
      </c>
      <c r="AM61" s="199">
        <f t="shared" si="20"/>
        <v>135.66438764136342</v>
      </c>
    </row>
    <row r="62" spans="1:39" s="199" customFormat="1" x14ac:dyDescent="0.25">
      <c r="A62" s="197"/>
      <c r="B62" s="197"/>
      <c r="C62" s="198"/>
      <c r="P62" s="200"/>
      <c r="Q62" s="199">
        <f t="shared" ref="Q62:AM62" si="21">((Q53*($F43 +$F44) + $F45*$F49 + $F46*$F50 + $F47*$F51 + $F48*$F52)/907185)*($F42*Q54)</f>
        <v>517.50015834457975</v>
      </c>
      <c r="R62" s="199">
        <f t="shared" si="21"/>
        <v>716.49348866014782</v>
      </c>
      <c r="S62" s="199">
        <f t="shared" si="21"/>
        <v>915.3022926402748</v>
      </c>
      <c r="T62" s="199">
        <f t="shared" si="21"/>
        <v>1113.9270563905632</v>
      </c>
      <c r="U62" s="199">
        <f t="shared" si="21"/>
        <v>1312.3682643106874</v>
      </c>
      <c r="V62" s="199">
        <f t="shared" si="21"/>
        <v>1510.6263991018739</v>
      </c>
      <c r="W62" s="199">
        <f t="shared" si="21"/>
        <v>1708.7019417743338</v>
      </c>
      <c r="X62" s="199">
        <f t="shared" si="21"/>
        <v>1906.5953716546669</v>
      </c>
      <c r="Y62" s="199">
        <f t="shared" si="21"/>
        <v>2104.3071663932164</v>
      </c>
      <c r="Z62" s="199">
        <f t="shared" si="21"/>
        <v>2301.837801971395</v>
      </c>
      <c r="AA62" s="199">
        <f t="shared" si="21"/>
        <v>2499.1877527089614</v>
      </c>
      <c r="AB62" s="199">
        <f t="shared" si="21"/>
        <v>2696.357491271272</v>
      </c>
      <c r="AC62" s="199">
        <f t="shared" si="21"/>
        <v>2897.6140210990229</v>
      </c>
      <c r="AD62" s="199">
        <f t="shared" si="21"/>
        <v>3094.7149639719878</v>
      </c>
      <c r="AE62" s="199">
        <f t="shared" si="21"/>
        <v>3291.6368391466417</v>
      </c>
      <c r="AF62" s="199">
        <f t="shared" si="21"/>
        <v>3488.3801134297514</v>
      </c>
      <c r="AG62" s="199">
        <f t="shared" si="21"/>
        <v>3684.9452520069499</v>
      </c>
      <c r="AH62" s="199">
        <f t="shared" si="21"/>
        <v>3881.3327184497684</v>
      </c>
      <c r="AI62" s="199">
        <f t="shared" si="21"/>
        <v>4077.5429747226317</v>
      </c>
      <c r="AJ62" s="199">
        <f t="shared" si="21"/>
        <v>4273.5764811898161</v>
      </c>
      <c r="AK62" s="199">
        <f t="shared" si="21"/>
        <v>4469.4336966223727</v>
      </c>
      <c r="AL62" s="199">
        <f t="shared" si="21"/>
        <v>4665.1150782050117</v>
      </c>
      <c r="AM62" s="199">
        <f t="shared" si="21"/>
        <v>4860.621081542954</v>
      </c>
    </row>
    <row r="63" spans="1:39" s="199" customFormat="1" x14ac:dyDescent="0.25">
      <c r="A63" s="197"/>
      <c r="B63" s="197"/>
      <c r="C63" s="198"/>
      <c r="O63" s="199" t="s">
        <v>306</v>
      </c>
      <c r="P63" s="200"/>
      <c r="Q63" s="201">
        <f>Time!Q$71</f>
        <v>1.5007303518490001</v>
      </c>
      <c r="R63" s="201">
        <f>Time!R$71</f>
        <v>1.6057814764784302</v>
      </c>
      <c r="S63" s="201">
        <f>Time!S$71</f>
        <v>1.7181861798319202</v>
      </c>
      <c r="T63" s="201">
        <f>Time!T$71</f>
        <v>1.8384592124201549</v>
      </c>
      <c r="U63" s="201">
        <f>Time!U$71</f>
        <v>1.9671513572895656</v>
      </c>
      <c r="V63" s="201">
        <f>Time!V$71</f>
        <v>2.1048519522998355</v>
      </c>
      <c r="W63" s="201">
        <f>Time!W$71</f>
        <v>2.2521915889608235</v>
      </c>
      <c r="X63" s="201">
        <f>Time!X$71</f>
        <v>2.4098450001880813</v>
      </c>
      <c r="Y63" s="201">
        <f>Time!Y$71</f>
        <v>2.5785341502012469</v>
      </c>
      <c r="Z63" s="201">
        <f>Time!Z$71</f>
        <v>2.7590315407153345</v>
      </c>
      <c r="AA63" s="201">
        <f>Time!AA$71</f>
        <v>2.9521637485654075</v>
      </c>
      <c r="AB63" s="201">
        <f>Time!AB$71</f>
        <v>3.1588152109649861</v>
      </c>
      <c r="AC63" s="201">
        <f>Time!AC$71</f>
        <v>3.3799322757325352</v>
      </c>
      <c r="AD63" s="201">
        <f>Time!AD$71</f>
        <v>3.6165275350338129</v>
      </c>
      <c r="AE63" s="201">
        <f>Time!AE$71</f>
        <v>3.8696844624861795</v>
      </c>
      <c r="AF63" s="201">
        <f>Time!AF$71</f>
        <v>4.1405623748602123</v>
      </c>
      <c r="AG63" s="201">
        <f>Time!AG$71</f>
        <v>4.4304017411004271</v>
      </c>
      <c r="AH63" s="201">
        <f>Time!AH$71</f>
        <v>4.740529862977457</v>
      </c>
      <c r="AI63" s="201">
        <f>Time!AI$71</f>
        <v>5.0723669533858793</v>
      </c>
      <c r="AJ63" s="201">
        <f>Time!AJ$71</f>
        <v>5.4274326401228912</v>
      </c>
      <c r="AK63" s="201">
        <f>Time!AK$71</f>
        <v>5.807352924931493</v>
      </c>
      <c r="AL63" s="201">
        <f>Time!AL$71</f>
        <v>6.2138676296766988</v>
      </c>
      <c r="AM63" s="201">
        <f>Time!AM$71</f>
        <v>6.6488383637540664</v>
      </c>
    </row>
    <row r="64" spans="1:39" s="199" customFormat="1" ht="15.75" x14ac:dyDescent="0.25">
      <c r="A64" s="197"/>
      <c r="B64" s="197"/>
      <c r="C64" s="198"/>
      <c r="M64" s="202">
        <f t="shared" ref="M64:M69" si="22">O34+O64</f>
        <v>43108.828269810096</v>
      </c>
      <c r="O64" s="202">
        <f>SUM(R64:AK64)</f>
        <v>33.448689083305354</v>
      </c>
      <c r="P64" s="200"/>
      <c r="Q64" s="199">
        <f t="shared" ref="Q64:AJ65" si="23">Q57 / Q$33</f>
        <v>0.50848983553819183</v>
      </c>
      <c r="R64" s="199">
        <f t="shared" si="23"/>
        <v>0.65796116255451498</v>
      </c>
      <c r="S64" s="199">
        <f t="shared" si="23"/>
        <v>0.78554086717313065</v>
      </c>
      <c r="T64" s="199">
        <f t="shared" si="23"/>
        <v>0.89346430930155007</v>
      </c>
      <c r="U64" s="199">
        <f t="shared" si="23"/>
        <v>0.98376733462774313</v>
      </c>
      <c r="V64" s="199">
        <f t="shared" si="23"/>
        <v>1.0583028618836874</v>
      </c>
      <c r="W64" s="199">
        <f t="shared" si="23"/>
        <v>1.1187561503303896</v>
      </c>
      <c r="X64" s="199">
        <f t="shared" si="23"/>
        <v>1.1666588493874241</v>
      </c>
      <c r="Y64" s="199">
        <f t="shared" si="23"/>
        <v>1.2034019246202745</v>
      </c>
      <c r="Z64" s="199">
        <f t="shared" si="23"/>
        <v>1.2302475471756129</v>
      </c>
      <c r="AA64" s="199">
        <f t="shared" si="23"/>
        <v>1.2483400271495886</v>
      </c>
      <c r="AB64" s="199">
        <f t="shared" si="23"/>
        <v>1.2587158652744106</v>
      </c>
      <c r="AC64" s="199">
        <f t="shared" si="23"/>
        <v>2.5246259832919051</v>
      </c>
      <c r="AD64" s="199">
        <f t="shared" si="23"/>
        <v>2.5199585099937973</v>
      </c>
      <c r="AE64" s="199">
        <f t="shared" si="23"/>
        <v>2.5049604423384193</v>
      </c>
      <c r="AF64" s="199">
        <f t="shared" si="23"/>
        <v>2.4810126699467845</v>
      </c>
      <c r="AG64" s="199">
        <f t="shared" si="23"/>
        <v>2.4493589909450928</v>
      </c>
      <c r="AH64" s="199">
        <f t="shared" si="23"/>
        <v>2.4111181818022471</v>
      </c>
      <c r="AI64" s="199">
        <f t="shared" si="23"/>
        <v>2.3672950717718839</v>
      </c>
      <c r="AJ64" s="199">
        <f t="shared" si="23"/>
        <v>2.3187907007146382</v>
      </c>
      <c r="AK64" s="199">
        <f t="shared" ref="AK64:AM64" si="24">AK57 / AK$33</f>
        <v>2.2664116330222588</v>
      </c>
      <c r="AL64" s="199">
        <f t="shared" si="24"/>
        <v>2.2108784947516207</v>
      </c>
      <c r="AM64" s="199">
        <f t="shared" si="24"/>
        <v>2.1528337959098076</v>
      </c>
    </row>
    <row r="65" spans="1:39" s="199" customFormat="1" ht="15.75" x14ac:dyDescent="0.25">
      <c r="A65" s="197"/>
      <c r="B65" s="197"/>
      <c r="C65" s="198"/>
      <c r="M65" s="202">
        <f t="shared" si="22"/>
        <v>76203.503214454191</v>
      </c>
      <c r="O65" s="202">
        <f>SUM(R65:AK65)</f>
        <v>7638.9415109870779</v>
      </c>
      <c r="Q65" s="199">
        <f t="shared" si="23"/>
        <v>172.43030102655604</v>
      </c>
      <c r="R65" s="199">
        <f t="shared" si="23"/>
        <v>223.11643890181648</v>
      </c>
      <c r="S65" s="199">
        <f t="shared" si="23"/>
        <v>266.37906744380285</v>
      </c>
      <c r="T65" s="199">
        <f t="shared" si="23"/>
        <v>302.97620334195244</v>
      </c>
      <c r="U65" s="199">
        <f t="shared" si="23"/>
        <v>333.59820746546842</v>
      </c>
      <c r="V65" s="199">
        <f t="shared" si="23"/>
        <v>358.87340964978455</v>
      </c>
      <c r="W65" s="199">
        <f t="shared" si="23"/>
        <v>379.37328594304762</v>
      </c>
      <c r="X65" s="199">
        <f t="shared" si="23"/>
        <v>395.61722287376574</v>
      </c>
      <c r="Y65" s="199">
        <f t="shared" si="23"/>
        <v>408.0769006888633</v>
      </c>
      <c r="Z65" s="199">
        <f t="shared" si="23"/>
        <v>417.1803250936656</v>
      </c>
      <c r="AA65" s="199">
        <f t="shared" si="23"/>
        <v>423.31553478755501</v>
      </c>
      <c r="AB65" s="199">
        <f t="shared" si="23"/>
        <v>426.83401001797165</v>
      </c>
      <c r="AC65" s="199">
        <f t="shared" si="23"/>
        <v>428.05380545882736</v>
      </c>
      <c r="AD65" s="199">
        <f t="shared" si="23"/>
        <v>427.26242894588376</v>
      </c>
      <c r="AE65" s="199">
        <f t="shared" si="23"/>
        <v>424.71948596068847</v>
      </c>
      <c r="AF65" s="199">
        <f t="shared" si="23"/>
        <v>420.65910823649023</v>
      </c>
      <c r="AG65" s="199">
        <f t="shared" si="23"/>
        <v>415.2921834551027</v>
      </c>
      <c r="AH65" s="199">
        <f t="shared" si="23"/>
        <v>408.80840170457054</v>
      </c>
      <c r="AI65" s="199">
        <f t="shared" si="23"/>
        <v>401.37813316591604</v>
      </c>
      <c r="AJ65" s="199">
        <f t="shared" si="23"/>
        <v>393.15415038599775</v>
      </c>
      <c r="AK65" s="199">
        <f t="shared" ref="AK65:AM65" si="25">AK58 / AK$33</f>
        <v>384.27320746590829</v>
      </c>
      <c r="AL65" s="199">
        <f t="shared" si="25"/>
        <v>374.85748754417386</v>
      </c>
      <c r="AM65" s="199">
        <f t="shared" si="25"/>
        <v>365.0159290755505</v>
      </c>
    </row>
    <row r="66" spans="1:39" s="199" customFormat="1" ht="15.75" x14ac:dyDescent="0.25">
      <c r="A66" s="197"/>
      <c r="B66" s="197"/>
      <c r="C66" s="198"/>
      <c r="M66" s="202">
        <f t="shared" si="22"/>
        <v>111037.3074205162</v>
      </c>
      <c r="O66" s="202">
        <f t="shared" ref="O66:O69" si="26">SUM(R66:AK66)</f>
        <v>251.16567176900256</v>
      </c>
      <c r="Q66" s="199">
        <f t="shared" ref="Q66:AJ66" si="27">Q59 / Q$33</f>
        <v>5.6694467850520427</v>
      </c>
      <c r="R66" s="199">
        <f t="shared" si="27"/>
        <v>7.3359889166426093</v>
      </c>
      <c r="S66" s="199">
        <f t="shared" si="27"/>
        <v>8.7584487096142087</v>
      </c>
      <c r="T66" s="199">
        <f t="shared" si="27"/>
        <v>9.961749482301034</v>
      </c>
      <c r="U66" s="199">
        <f t="shared" si="27"/>
        <v>10.968590053803489</v>
      </c>
      <c r="V66" s="199">
        <f t="shared" si="27"/>
        <v>11.799629684960559</v>
      </c>
      <c r="W66" s="199">
        <f t="shared" si="27"/>
        <v>12.47365830436722</v>
      </c>
      <c r="X66" s="199">
        <f t="shared" si="27"/>
        <v>13.007753155795129</v>
      </c>
      <c r="Y66" s="199">
        <f t="shared" si="27"/>
        <v>13.417422917496175</v>
      </c>
      <c r="Z66" s="199">
        <f t="shared" si="27"/>
        <v>13.716740264374915</v>
      </c>
      <c r="AA66" s="199">
        <f t="shared" si="27"/>
        <v>13.918463770438297</v>
      </c>
      <c r="AB66" s="199">
        <f t="shared" si="27"/>
        <v>14.034149980835265</v>
      </c>
      <c r="AC66" s="199">
        <f t="shared" si="27"/>
        <v>14.074256419781374</v>
      </c>
      <c r="AD66" s="199">
        <f t="shared" si="27"/>
        <v>14.048236242351058</v>
      </c>
      <c r="AE66" s="199">
        <f t="shared" si="27"/>
        <v>13.964625184166072</v>
      </c>
      <c r="AF66" s="199">
        <f t="shared" si="27"/>
        <v>13.831121413091594</v>
      </c>
      <c r="AG66" s="199">
        <f t="shared" si="27"/>
        <v>13.654658840873688</v>
      </c>
      <c r="AH66" s="199">
        <f t="shared" si="27"/>
        <v>13.441474409937319</v>
      </c>
      <c r="AI66" s="199">
        <f t="shared" si="27"/>
        <v>13.197169831056716</v>
      </c>
      <c r="AJ66" s="199">
        <f t="shared" si="27"/>
        <v>12.92676821107259</v>
      </c>
      <c r="AK66" s="199">
        <f t="shared" ref="AK66:AM66" si="28">AK59 / AK$33</f>
        <v>12.634765976043276</v>
      </c>
      <c r="AL66" s="199">
        <f t="shared" si="28"/>
        <v>12.325180463975959</v>
      </c>
      <c r="AM66" s="199">
        <f t="shared" si="28"/>
        <v>12.001593532400369</v>
      </c>
    </row>
    <row r="67" spans="1:39" s="199" customFormat="1" ht="15.75" x14ac:dyDescent="0.25">
      <c r="A67" s="197"/>
      <c r="B67" s="197"/>
      <c r="C67" s="198"/>
      <c r="M67" s="202">
        <f t="shared" si="22"/>
        <v>21159.841765572663</v>
      </c>
      <c r="O67" s="202">
        <f t="shared" si="26"/>
        <v>6936.9775916286044</v>
      </c>
      <c r="Q67" s="199">
        <f t="shared" ref="Q67:AJ67" si="29">Q60 / Q$33</f>
        <v>156.58519346149987</v>
      </c>
      <c r="R67" s="199">
        <f t="shared" si="29"/>
        <v>202.61363891315852</v>
      </c>
      <c r="S67" s="199">
        <f t="shared" si="29"/>
        <v>241.9007422793855</v>
      </c>
      <c r="T67" s="199">
        <f t="shared" si="29"/>
        <v>275.13486395424115</v>
      </c>
      <c r="U67" s="199">
        <f t="shared" si="29"/>
        <v>302.94292559603537</v>
      </c>
      <c r="V67" s="199">
        <f t="shared" si="29"/>
        <v>325.89551803627086</v>
      </c>
      <c r="W67" s="199">
        <f t="shared" si="29"/>
        <v>344.51160277431836</v>
      </c>
      <c r="X67" s="199">
        <f t="shared" si="29"/>
        <v>359.26283844304902</v>
      </c>
      <c r="Y67" s="199">
        <f t="shared" si="29"/>
        <v>370.5775612587596</v>
      </c>
      <c r="Z67" s="199">
        <f t="shared" si="29"/>
        <v>378.84444627317816</v>
      </c>
      <c r="AA67" s="199">
        <f t="shared" si="29"/>
        <v>384.41587421319304</v>
      </c>
      <c r="AB67" s="199">
        <f t="shared" si="29"/>
        <v>387.61102681319591</v>
      </c>
      <c r="AC67" s="199">
        <f t="shared" si="29"/>
        <v>388.71873180444589</v>
      </c>
      <c r="AD67" s="199">
        <f t="shared" si="29"/>
        <v>388.00007711531981</v>
      </c>
      <c r="AE67" s="199">
        <f t="shared" si="29"/>
        <v>385.69081234614765</v>
      </c>
      <c r="AF67" s="199">
        <f t="shared" si="29"/>
        <v>382.00355420366827</v>
      </c>
      <c r="AG67" s="199">
        <f t="shared" si="29"/>
        <v>377.12981130474782</v>
      </c>
      <c r="AH67" s="199">
        <f t="shared" si="29"/>
        <v>371.2418425792693</v>
      </c>
      <c r="AI67" s="199">
        <f t="shared" si="29"/>
        <v>364.49436241093781</v>
      </c>
      <c r="AJ67" s="199">
        <f t="shared" si="29"/>
        <v>357.02610464562071</v>
      </c>
      <c r="AK67" s="199">
        <f t="shared" ref="AK67:AM67" si="30">AK60 / AK$33</f>
        <v>348.96125666366083</v>
      </c>
      <c r="AL67" s="199">
        <f t="shared" si="30"/>
        <v>340.41077384975551</v>
      </c>
      <c r="AM67" s="199">
        <f t="shared" si="30"/>
        <v>331.47358399624642</v>
      </c>
    </row>
    <row r="68" spans="1:39" s="199" customFormat="1" ht="15.75" x14ac:dyDescent="0.25">
      <c r="A68" s="197"/>
      <c r="B68" s="197"/>
      <c r="C68" s="198"/>
      <c r="M68" s="202">
        <f t="shared" si="22"/>
        <v>16571.911968178669</v>
      </c>
      <c r="O68" s="202">
        <f t="shared" si="26"/>
        <v>427.01334838766371</v>
      </c>
      <c r="Q68" s="199">
        <f t="shared" ref="Q68:AJ68" si="31">Q61 / Q$33</f>
        <v>9.6387752280784618</v>
      </c>
      <c r="R68" s="199">
        <f t="shared" si="31"/>
        <v>12.472107230925152</v>
      </c>
      <c r="S68" s="199">
        <f t="shared" si="31"/>
        <v>14.890468445917385</v>
      </c>
      <c r="T68" s="199">
        <f t="shared" si="31"/>
        <v>16.936231660466188</v>
      </c>
      <c r="U68" s="199">
        <f t="shared" si="31"/>
        <v>18.647987732471215</v>
      </c>
      <c r="V68" s="199">
        <f t="shared" si="31"/>
        <v>20.060860013320166</v>
      </c>
      <c r="W68" s="199">
        <f t="shared" si="31"/>
        <v>21.20679375360718</v>
      </c>
      <c r="X68" s="199">
        <f t="shared" si="31"/>
        <v>22.114822423522689</v>
      </c>
      <c r="Y68" s="199">
        <f t="shared" si="31"/>
        <v>22.81131273386266</v>
      </c>
      <c r="Z68" s="199">
        <f t="shared" si="31"/>
        <v>23.320190008455949</v>
      </c>
      <c r="AA68" s="199">
        <f t="shared" si="31"/>
        <v>23.663145433717428</v>
      </c>
      <c r="AB68" s="199">
        <f t="shared" si="31"/>
        <v>23.859826595262955</v>
      </c>
      <c r="AC68" s="199">
        <f t="shared" si="31"/>
        <v>23.928012604384588</v>
      </c>
      <c r="AD68" s="199">
        <f t="shared" si="31"/>
        <v>23.883775018046045</v>
      </c>
      <c r="AE68" s="199">
        <f t="shared" si="31"/>
        <v>23.741625664329256</v>
      </c>
      <c r="AF68" s="199">
        <f t="shared" si="31"/>
        <v>23.514652400398017</v>
      </c>
      <c r="AG68" s="199">
        <f t="shared" si="31"/>
        <v>23.214643751536286</v>
      </c>
      <c r="AH68" s="199">
        <f t="shared" si="31"/>
        <v>22.852203307198888</v>
      </c>
      <c r="AI68" s="199">
        <f t="shared" si="31"/>
        <v>22.436854682844725</v>
      </c>
      <c r="AJ68" s="199">
        <f t="shared" si="31"/>
        <v>21.977137794204531</v>
      </c>
      <c r="AK68" s="199">
        <f t="shared" ref="AK68:AM68" si="32">AK61 / AK$33</f>
        <v>21.480697133192443</v>
      </c>
      <c r="AL68" s="199">
        <f t="shared" si="32"/>
        <v>20.954362681557043</v>
      </c>
      <c r="AM68" s="199">
        <f t="shared" si="32"/>
        <v>20.404224049261533</v>
      </c>
    </row>
    <row r="69" spans="1:39" s="199" customFormat="1" ht="15.75" x14ac:dyDescent="0.25">
      <c r="A69" s="197"/>
      <c r="B69" s="197"/>
      <c r="C69" s="198"/>
      <c r="M69" s="203">
        <f t="shared" si="22"/>
        <v>268081.3926385318</v>
      </c>
      <c r="O69" s="202">
        <f t="shared" si="26"/>
        <v>15287.546811855653</v>
      </c>
      <c r="Q69" s="199">
        <f t="shared" ref="Q69:AJ69" si="33">Q62 / Q$33</f>
        <v>344.83220633672465</v>
      </c>
      <c r="R69" s="199">
        <f t="shared" si="33"/>
        <v>446.19613512509727</v>
      </c>
      <c r="S69" s="199">
        <f t="shared" si="33"/>
        <v>532.71426774589315</v>
      </c>
      <c r="T69" s="199">
        <f t="shared" si="33"/>
        <v>605.90251274826232</v>
      </c>
      <c r="U69" s="199">
        <f t="shared" si="33"/>
        <v>667.14147818240622</v>
      </c>
      <c r="V69" s="199">
        <f t="shared" si="33"/>
        <v>717.68772024621978</v>
      </c>
      <c r="W69" s="199">
        <f t="shared" si="33"/>
        <v>758.6840969256707</v>
      </c>
      <c r="X69" s="199">
        <f t="shared" si="33"/>
        <v>791.16929574552</v>
      </c>
      <c r="Y69" s="199">
        <f t="shared" si="33"/>
        <v>816.08659952360199</v>
      </c>
      <c r="Z69" s="199">
        <f t="shared" si="33"/>
        <v>834.29194918685027</v>
      </c>
      <c r="AA69" s="199">
        <f t="shared" si="33"/>
        <v>846.56135823205329</v>
      </c>
      <c r="AB69" s="199">
        <f t="shared" si="33"/>
        <v>853.59772927254016</v>
      </c>
      <c r="AC69" s="199">
        <f t="shared" si="33"/>
        <v>857.29943227073124</v>
      </c>
      <c r="AD69" s="199">
        <f t="shared" si="33"/>
        <v>855.71447583159454</v>
      </c>
      <c r="AE69" s="199">
        <f t="shared" si="33"/>
        <v>850.62150959766984</v>
      </c>
      <c r="AF69" s="199">
        <f t="shared" si="33"/>
        <v>842.48944892359486</v>
      </c>
      <c r="AG69" s="199">
        <f t="shared" si="33"/>
        <v>831.74065634320561</v>
      </c>
      <c r="AH69" s="199">
        <f t="shared" si="33"/>
        <v>818.75504018277832</v>
      </c>
      <c r="AI69" s="199">
        <f t="shared" si="33"/>
        <v>803.87381516252719</v>
      </c>
      <c r="AJ69" s="199">
        <f t="shared" si="33"/>
        <v>787.40295173761035</v>
      </c>
      <c r="AK69" s="199">
        <f t="shared" ref="AK69:AM69" si="34">AK62 / AK$33</f>
        <v>769.61633887182722</v>
      </c>
      <c r="AL69" s="199">
        <f t="shared" si="34"/>
        <v>750.75868303421407</v>
      </c>
      <c r="AM69" s="199">
        <f t="shared" si="34"/>
        <v>731.04816444936864</v>
      </c>
    </row>
    <row r="70" spans="1:39" s="18" customFormat="1" x14ac:dyDescent="0.25">
      <c r="A70" s="42"/>
      <c r="B70" s="42"/>
      <c r="C70" s="43"/>
    </row>
    <row r="71" spans="1:39" s="115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39" x14ac:dyDescent="0.25">
      <c r="A72" s="14" t="s">
        <v>165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1:39" x14ac:dyDescent="0.25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</row>
    <row r="74" spans="1:39" x14ac:dyDescent="0.25">
      <c r="B74" s="2" t="s">
        <v>528</v>
      </c>
    </row>
    <row r="75" spans="1:39" x14ac:dyDescent="0.25">
      <c r="E75" s="21" t="str">
        <f>E$25</f>
        <v>Health cost of transportation emissions - Montebello Blvd - Autos</v>
      </c>
      <c r="F75" s="21">
        <f t="shared" ref="F75:AM75" si="35">F$25</f>
        <v>0</v>
      </c>
      <c r="G75" s="21" t="str">
        <f t="shared" si="35"/>
        <v>$</v>
      </c>
      <c r="H75" s="21">
        <f t="shared" si="35"/>
        <v>808704.54106542631</v>
      </c>
      <c r="I75" s="21">
        <f t="shared" si="35"/>
        <v>0</v>
      </c>
      <c r="J75" s="21">
        <f t="shared" si="35"/>
        <v>0</v>
      </c>
      <c r="K75" s="21">
        <f t="shared" si="35"/>
        <v>0</v>
      </c>
      <c r="L75" s="21">
        <f t="shared" si="35"/>
        <v>0</v>
      </c>
      <c r="M75" s="21">
        <f t="shared" si="35"/>
        <v>0</v>
      </c>
      <c r="N75" s="21">
        <f t="shared" si="35"/>
        <v>0</v>
      </c>
      <c r="O75" s="21">
        <f t="shared" si="35"/>
        <v>0</v>
      </c>
      <c r="P75" s="21">
        <f t="shared" si="35"/>
        <v>4974.43424615803</v>
      </c>
      <c r="Q75" s="21">
        <f t="shared" si="35"/>
        <v>8087.006286902475</v>
      </c>
      <c r="R75" s="21">
        <f t="shared" si="35"/>
        <v>11196.687100260076</v>
      </c>
      <c r="S75" s="21">
        <f t="shared" si="35"/>
        <v>14303.484309408577</v>
      </c>
      <c r="T75" s="21">
        <f t="shared" si="35"/>
        <v>17407.405510749646</v>
      </c>
      <c r="U75" s="21">
        <f t="shared" si="35"/>
        <v>20508.458274026303</v>
      </c>
      <c r="V75" s="21">
        <f t="shared" si="35"/>
        <v>23606.650142439812</v>
      </c>
      <c r="W75" s="21">
        <f t="shared" si="35"/>
        <v>26701.988632765875</v>
      </c>
      <c r="X75" s="21">
        <f t="shared" si="35"/>
        <v>29794.481235470226</v>
      </c>
      <c r="Y75" s="21">
        <f t="shared" si="35"/>
        <v>32884.135414823715</v>
      </c>
      <c r="Z75" s="21">
        <f t="shared" si="35"/>
        <v>35970.958609016656</v>
      </c>
      <c r="AA75" s="21">
        <f t="shared" si="35"/>
        <v>39054.958230272634</v>
      </c>
      <c r="AB75" s="21">
        <f t="shared" si="35"/>
        <v>42136.141664961775</v>
      </c>
      <c r="AC75" s="21">
        <f t="shared" si="35"/>
        <v>50708.976852921856</v>
      </c>
      <c r="AD75" s="21">
        <f t="shared" si="35"/>
        <v>54158.293110041341</v>
      </c>
      <c r="AE75" s="21">
        <f t="shared" si="35"/>
        <v>57604.475637235933</v>
      </c>
      <c r="AF75" s="21">
        <f t="shared" si="35"/>
        <v>61047.532603741864</v>
      </c>
      <c r="AG75" s="21">
        <f t="shared" si="35"/>
        <v>64487.472150425172</v>
      </c>
      <c r="AH75" s="21">
        <f t="shared" si="35"/>
        <v>67924.302389904624</v>
      </c>
      <c r="AI75" s="21">
        <f t="shared" si="35"/>
        <v>71358.031406674359</v>
      </c>
      <c r="AJ75" s="21">
        <f t="shared" si="35"/>
        <v>74788.667257225359</v>
      </c>
      <c r="AK75" s="21">
        <f>AK$25</f>
        <v>78216.217970166879</v>
      </c>
      <c r="AL75" s="21">
        <f t="shared" si="35"/>
        <v>81640.691546346701</v>
      </c>
      <c r="AM75" s="21">
        <f t="shared" si="35"/>
        <v>85062.095958971258</v>
      </c>
    </row>
    <row r="76" spans="1:39" x14ac:dyDescent="0.25">
      <c r="E76" s="21" t="str">
        <f>E$55</f>
        <v>Health cost of transportation emissions - Montebello Blvd - Trucks</v>
      </c>
      <c r="F76" s="21">
        <f t="shared" ref="F76:AM76" si="36">F$55</f>
        <v>0</v>
      </c>
      <c r="G76" s="21" t="str">
        <f t="shared" si="36"/>
        <v>$</v>
      </c>
      <c r="H76" s="21">
        <f t="shared" si="36"/>
        <v>48311.270363113072</v>
      </c>
      <c r="I76" s="21">
        <f t="shared" si="36"/>
        <v>0</v>
      </c>
      <c r="J76" s="21">
        <f t="shared" si="36"/>
        <v>0</v>
      </c>
      <c r="K76" s="21">
        <f t="shared" si="36"/>
        <v>0</v>
      </c>
      <c r="L76" s="21">
        <f t="shared" si="36"/>
        <v>0</v>
      </c>
      <c r="M76" s="21">
        <f t="shared" si="36"/>
        <v>0</v>
      </c>
      <c r="N76" s="21">
        <f t="shared" si="36"/>
        <v>0</v>
      </c>
      <c r="O76" s="21">
        <f t="shared" si="36"/>
        <v>0</v>
      </c>
      <c r="P76" s="21">
        <f t="shared" si="36"/>
        <v>318.32181387452471</v>
      </c>
      <c r="Q76" s="21">
        <f t="shared" si="36"/>
        <v>517.50015834457975</v>
      </c>
      <c r="R76" s="21">
        <f t="shared" si="36"/>
        <v>716.49348866014782</v>
      </c>
      <c r="S76" s="21">
        <f t="shared" si="36"/>
        <v>915.3022926402748</v>
      </c>
      <c r="T76" s="21">
        <f t="shared" si="36"/>
        <v>1113.9270563905632</v>
      </c>
      <c r="U76" s="21">
        <f t="shared" si="36"/>
        <v>1312.3682643106874</v>
      </c>
      <c r="V76" s="21">
        <f t="shared" si="36"/>
        <v>1510.6263991018739</v>
      </c>
      <c r="W76" s="21">
        <f t="shared" si="36"/>
        <v>1708.7019417743338</v>
      </c>
      <c r="X76" s="21">
        <f t="shared" si="36"/>
        <v>1906.5953716546669</v>
      </c>
      <c r="Y76" s="21">
        <f t="shared" si="36"/>
        <v>2104.3071663932164</v>
      </c>
      <c r="Z76" s="21">
        <f t="shared" si="36"/>
        <v>2301.837801971395</v>
      </c>
      <c r="AA76" s="21">
        <f t="shared" si="36"/>
        <v>2499.1877527089614</v>
      </c>
      <c r="AB76" s="21">
        <f t="shared" si="36"/>
        <v>2696.357491271272</v>
      </c>
      <c r="AC76" s="21">
        <f t="shared" si="36"/>
        <v>2897.6140210990229</v>
      </c>
      <c r="AD76" s="21">
        <f t="shared" si="36"/>
        <v>3094.7149639719878</v>
      </c>
      <c r="AE76" s="21">
        <f t="shared" si="36"/>
        <v>3291.6368391466417</v>
      </c>
      <c r="AF76" s="21">
        <f t="shared" si="36"/>
        <v>3488.3801134297514</v>
      </c>
      <c r="AG76" s="21">
        <f t="shared" si="36"/>
        <v>3684.9452520069499</v>
      </c>
      <c r="AH76" s="21">
        <f t="shared" si="36"/>
        <v>3881.3327184497684</v>
      </c>
      <c r="AI76" s="21">
        <f t="shared" si="36"/>
        <v>4077.5429747226317</v>
      </c>
      <c r="AJ76" s="21">
        <f t="shared" si="36"/>
        <v>4273.5764811898161</v>
      </c>
      <c r="AK76" s="21">
        <f t="shared" si="36"/>
        <v>4469.4336966223727</v>
      </c>
      <c r="AL76" s="21">
        <f t="shared" si="36"/>
        <v>4665.1150782050117</v>
      </c>
      <c r="AM76" s="21">
        <f t="shared" si="36"/>
        <v>4860.621081542954</v>
      </c>
    </row>
    <row r="77" spans="1:39" s="115" customFormat="1" x14ac:dyDescent="0.25">
      <c r="A77" s="15"/>
      <c r="B77" s="15"/>
      <c r="C77" s="16"/>
      <c r="D77" s="17"/>
      <c r="E77" s="17" t="s">
        <v>189</v>
      </c>
      <c r="F77" s="17"/>
      <c r="G77" s="17" t="s">
        <v>84</v>
      </c>
      <c r="H77" s="18">
        <f>SUM(J77:AJ77)</f>
        <v>857015.81142853945</v>
      </c>
      <c r="I77" s="17"/>
      <c r="J77">
        <f t="shared" ref="J77:AI77" si="37">SUM(J75:J76)</f>
        <v>0</v>
      </c>
      <c r="K77">
        <f t="shared" si="37"/>
        <v>0</v>
      </c>
      <c r="L77">
        <f t="shared" si="37"/>
        <v>0</v>
      </c>
      <c r="M77">
        <f t="shared" si="37"/>
        <v>0</v>
      </c>
      <c r="N77">
        <f t="shared" si="37"/>
        <v>0</v>
      </c>
      <c r="O77">
        <f t="shared" si="37"/>
        <v>0</v>
      </c>
      <c r="P77">
        <f t="shared" si="37"/>
        <v>5292.7560600325551</v>
      </c>
      <c r="Q77">
        <f t="shared" si="37"/>
        <v>8604.5064452470542</v>
      </c>
      <c r="R77">
        <f>SUM(R75:R76)</f>
        <v>11913.180588920224</v>
      </c>
      <c r="S77">
        <f t="shared" si="37"/>
        <v>15218.786602048853</v>
      </c>
      <c r="T77">
        <f t="shared" si="37"/>
        <v>18521.332567140209</v>
      </c>
      <c r="U77">
        <f t="shared" si="37"/>
        <v>21820.826538336991</v>
      </c>
      <c r="V77">
        <f t="shared" si="37"/>
        <v>25117.276541541687</v>
      </c>
      <c r="W77">
        <f t="shared" si="37"/>
        <v>28410.690574540207</v>
      </c>
      <c r="X77">
        <f t="shared" si="37"/>
        <v>31701.076607124895</v>
      </c>
      <c r="Y77">
        <f t="shared" si="37"/>
        <v>34988.442581216928</v>
      </c>
      <c r="Z77">
        <f t="shared" si="37"/>
        <v>38272.796410988049</v>
      </c>
      <c r="AA77">
        <f t="shared" si="37"/>
        <v>41554.145982981594</v>
      </c>
      <c r="AB77">
        <f t="shared" si="37"/>
        <v>44832.499156233047</v>
      </c>
      <c r="AC77">
        <f t="shared" si="37"/>
        <v>53606.590874020876</v>
      </c>
      <c r="AD77">
        <f t="shared" si="37"/>
        <v>57253.008074013327</v>
      </c>
      <c r="AE77">
        <f t="shared" si="37"/>
        <v>60896.112476382572</v>
      </c>
      <c r="AF77">
        <f t="shared" si="37"/>
        <v>64535.912717171617</v>
      </c>
      <c r="AG77">
        <f t="shared" si="37"/>
        <v>68172.417402432126</v>
      </c>
      <c r="AH77">
        <f t="shared" si="37"/>
        <v>71805.635108354385</v>
      </c>
      <c r="AI77">
        <f t="shared" si="37"/>
        <v>75435.574381396989</v>
      </c>
      <c r="AJ77">
        <f>SUM(AJ75:AJ76)</f>
        <v>79062.243738415171</v>
      </c>
      <c r="AK77">
        <f t="shared" ref="AK77:AM77" si="38">SUM(AK75:AK76)</f>
        <v>82685.651666789257</v>
      </c>
      <c r="AL77">
        <f t="shared" si="38"/>
        <v>86305.806624551711</v>
      </c>
      <c r="AM77">
        <f t="shared" si="38"/>
        <v>89922.71704051421</v>
      </c>
    </row>
    <row r="79" spans="1:39" x14ac:dyDescent="0.25">
      <c r="B79" s="2" t="s">
        <v>190</v>
      </c>
    </row>
    <row r="80" spans="1:39" s="177" customFormat="1" x14ac:dyDescent="0.25">
      <c r="A80" s="15"/>
      <c r="B80" s="15"/>
      <c r="C80" s="16"/>
      <c r="D80" s="17"/>
      <c r="E80" s="17" t="str">
        <f>E$77</f>
        <v>Total No-Build Emission Cost</v>
      </c>
      <c r="F80" s="17">
        <f t="shared" ref="F80:AM80" si="39">F$77</f>
        <v>0</v>
      </c>
      <c r="G80" s="17" t="str">
        <f t="shared" si="39"/>
        <v>$</v>
      </c>
      <c r="H80" s="17">
        <f t="shared" si="39"/>
        <v>857015.81142853945</v>
      </c>
      <c r="I80" s="17">
        <f t="shared" si="39"/>
        <v>0</v>
      </c>
      <c r="J80" s="17">
        <f t="shared" si="39"/>
        <v>0</v>
      </c>
      <c r="K80" s="17">
        <f t="shared" si="39"/>
        <v>0</v>
      </c>
      <c r="L80" s="17">
        <f t="shared" si="39"/>
        <v>0</v>
      </c>
      <c r="M80" s="17">
        <f t="shared" si="39"/>
        <v>0</v>
      </c>
      <c r="N80" s="17">
        <f t="shared" si="39"/>
        <v>0</v>
      </c>
      <c r="O80" s="17">
        <f t="shared" si="39"/>
        <v>0</v>
      </c>
      <c r="P80" s="17">
        <f t="shared" si="39"/>
        <v>5292.7560600325551</v>
      </c>
      <c r="Q80" s="17">
        <f t="shared" si="39"/>
        <v>8604.5064452470542</v>
      </c>
      <c r="R80" s="17">
        <f t="shared" si="39"/>
        <v>11913.180588920224</v>
      </c>
      <c r="S80" s="17">
        <f t="shared" si="39"/>
        <v>15218.786602048853</v>
      </c>
      <c r="T80" s="17">
        <f t="shared" si="39"/>
        <v>18521.332567140209</v>
      </c>
      <c r="U80" s="17">
        <f t="shared" si="39"/>
        <v>21820.826538336991</v>
      </c>
      <c r="V80" s="17">
        <f t="shared" si="39"/>
        <v>25117.276541541687</v>
      </c>
      <c r="W80" s="17">
        <f t="shared" si="39"/>
        <v>28410.690574540207</v>
      </c>
      <c r="X80" s="17">
        <f t="shared" si="39"/>
        <v>31701.076607124895</v>
      </c>
      <c r="Y80" s="17">
        <f t="shared" si="39"/>
        <v>34988.442581216928</v>
      </c>
      <c r="Z80" s="17">
        <f t="shared" si="39"/>
        <v>38272.796410988049</v>
      </c>
      <c r="AA80" s="17">
        <f t="shared" si="39"/>
        <v>41554.145982981594</v>
      </c>
      <c r="AB80" s="17">
        <f t="shared" si="39"/>
        <v>44832.499156233047</v>
      </c>
      <c r="AC80" s="17">
        <f t="shared" si="39"/>
        <v>53606.590874020876</v>
      </c>
      <c r="AD80" s="17">
        <f t="shared" si="39"/>
        <v>57253.008074013327</v>
      </c>
      <c r="AE80" s="17">
        <f t="shared" si="39"/>
        <v>60896.112476382572</v>
      </c>
      <c r="AF80" s="17">
        <f t="shared" si="39"/>
        <v>64535.912717171617</v>
      </c>
      <c r="AG80" s="17">
        <f t="shared" si="39"/>
        <v>68172.417402432126</v>
      </c>
      <c r="AH80" s="17">
        <f t="shared" si="39"/>
        <v>71805.635108354385</v>
      </c>
      <c r="AI80" s="17">
        <f t="shared" si="39"/>
        <v>75435.574381396989</v>
      </c>
      <c r="AJ80" s="17">
        <f t="shared" si="39"/>
        <v>79062.243738415171</v>
      </c>
      <c r="AK80" s="17">
        <f t="shared" si="39"/>
        <v>82685.651666789257</v>
      </c>
      <c r="AL80" s="17">
        <f t="shared" si="39"/>
        <v>86305.806624551711</v>
      </c>
      <c r="AM80" s="17">
        <f t="shared" si="39"/>
        <v>89922.71704051421</v>
      </c>
    </row>
    <row r="81" spans="1:39" s="19" customFormat="1" x14ac:dyDescent="0.25">
      <c r="A81" s="81"/>
      <c r="B81" s="81"/>
      <c r="C81" s="82"/>
      <c r="D81" s="38"/>
      <c r="E81" s="38" t="str">
        <f>Time!E$40</f>
        <v>Operation period flag</v>
      </c>
      <c r="F81" s="38">
        <f>Time!F$40</f>
        <v>0</v>
      </c>
      <c r="G81" s="38" t="str">
        <f>Time!G$40</f>
        <v>flag</v>
      </c>
      <c r="H81" s="38">
        <f>Time!H$40</f>
        <v>0</v>
      </c>
      <c r="I81" s="38">
        <f>Time!I$40</f>
        <v>0</v>
      </c>
      <c r="J81" s="38">
        <f>Time!J$40</f>
        <v>0</v>
      </c>
      <c r="K81" s="38">
        <f>Time!K$40</f>
        <v>0</v>
      </c>
      <c r="L81" s="38">
        <f>Time!L$40</f>
        <v>0</v>
      </c>
      <c r="M81" s="38">
        <f>Time!M$40</f>
        <v>0</v>
      </c>
      <c r="N81" s="38">
        <f>Time!N$40</f>
        <v>0</v>
      </c>
      <c r="O81" s="38">
        <f>Time!O$40</f>
        <v>0</v>
      </c>
      <c r="P81" s="38">
        <f>Time!P$40</f>
        <v>0</v>
      </c>
      <c r="Q81" s="38">
        <f>Time!Q$40</f>
        <v>0</v>
      </c>
      <c r="R81" s="38">
        <f>Time!R$40</f>
        <v>1</v>
      </c>
      <c r="S81" s="38">
        <f>Time!S$40</f>
        <v>1</v>
      </c>
      <c r="T81" s="38">
        <f>Time!T$40</f>
        <v>1</v>
      </c>
      <c r="U81" s="38">
        <f>Time!U$40</f>
        <v>1</v>
      </c>
      <c r="V81" s="38">
        <f>Time!V$40</f>
        <v>1</v>
      </c>
      <c r="W81" s="38">
        <f>Time!W$40</f>
        <v>1</v>
      </c>
      <c r="X81" s="38">
        <f>Time!X$40</f>
        <v>1</v>
      </c>
      <c r="Y81" s="38">
        <f>Time!Y$40</f>
        <v>1</v>
      </c>
      <c r="Z81" s="38">
        <f>Time!Z$40</f>
        <v>1</v>
      </c>
      <c r="AA81" s="38">
        <f>Time!AA$40</f>
        <v>1</v>
      </c>
      <c r="AB81" s="38">
        <f>Time!AB$40</f>
        <v>1</v>
      </c>
      <c r="AC81" s="38">
        <f>Time!AC$40</f>
        <v>1</v>
      </c>
      <c r="AD81" s="38">
        <f>Time!AD$40</f>
        <v>1</v>
      </c>
      <c r="AE81" s="38">
        <f>Time!AE$40</f>
        <v>1</v>
      </c>
      <c r="AF81" s="38">
        <f>Time!AF$40</f>
        <v>1</v>
      </c>
      <c r="AG81" s="38">
        <f>Time!AG$40</f>
        <v>1</v>
      </c>
      <c r="AH81" s="38">
        <f>Time!AH$40</f>
        <v>1</v>
      </c>
      <c r="AI81" s="38">
        <f>Time!AI$40</f>
        <v>1</v>
      </c>
      <c r="AJ81" s="38">
        <f>Time!AJ$40</f>
        <v>1</v>
      </c>
      <c r="AK81" s="38">
        <f>Time!AK$40</f>
        <v>1</v>
      </c>
      <c r="AL81" s="38">
        <f>Time!AL$40</f>
        <v>0</v>
      </c>
      <c r="AM81" s="38">
        <f>Time!AM$40</f>
        <v>0</v>
      </c>
    </row>
    <row r="82" spans="1:39" s="18" customFormat="1" x14ac:dyDescent="0.25">
      <c r="A82" s="142"/>
      <c r="B82" s="142"/>
      <c r="C82" s="143"/>
      <c r="D82" s="40"/>
      <c r="E82" s="40" t="s">
        <v>191</v>
      </c>
      <c r="F82" s="40"/>
      <c r="G82" s="40" t="s">
        <v>84</v>
      </c>
      <c r="H82" s="206">
        <f>SUM(J82:XFD82)</f>
        <v>925804.20059004915</v>
      </c>
      <c r="I82" s="40"/>
      <c r="J82" s="40">
        <f>J80 * J81</f>
        <v>0</v>
      </c>
      <c r="K82" s="40">
        <f t="shared" ref="K82:AI82" si="40">K80 * K81</f>
        <v>0</v>
      </c>
      <c r="L82" s="40">
        <f t="shared" si="40"/>
        <v>0</v>
      </c>
      <c r="M82" s="40">
        <f t="shared" si="40"/>
        <v>0</v>
      </c>
      <c r="N82" s="40">
        <f t="shared" si="40"/>
        <v>0</v>
      </c>
      <c r="O82" s="40">
        <f t="shared" si="40"/>
        <v>0</v>
      </c>
      <c r="P82" s="40">
        <f t="shared" si="40"/>
        <v>0</v>
      </c>
      <c r="Q82" s="40">
        <f t="shared" si="40"/>
        <v>0</v>
      </c>
      <c r="R82" s="40">
        <f t="shared" si="40"/>
        <v>11913.180588920224</v>
      </c>
      <c r="S82" s="40">
        <f t="shared" si="40"/>
        <v>15218.786602048853</v>
      </c>
      <c r="T82" s="40">
        <f t="shared" si="40"/>
        <v>18521.332567140209</v>
      </c>
      <c r="U82" s="40">
        <f t="shared" si="40"/>
        <v>21820.826538336991</v>
      </c>
      <c r="V82" s="40">
        <f t="shared" si="40"/>
        <v>25117.276541541687</v>
      </c>
      <c r="W82" s="40">
        <f t="shared" si="40"/>
        <v>28410.690574540207</v>
      </c>
      <c r="X82" s="40">
        <f t="shared" si="40"/>
        <v>31701.076607124895</v>
      </c>
      <c r="Y82" s="40">
        <f t="shared" si="40"/>
        <v>34988.442581216928</v>
      </c>
      <c r="Z82" s="40">
        <f t="shared" si="40"/>
        <v>38272.796410988049</v>
      </c>
      <c r="AA82" s="40">
        <f t="shared" si="40"/>
        <v>41554.145982981594</v>
      </c>
      <c r="AB82" s="40">
        <f t="shared" si="40"/>
        <v>44832.499156233047</v>
      </c>
      <c r="AC82" s="40">
        <f t="shared" si="40"/>
        <v>53606.590874020876</v>
      </c>
      <c r="AD82" s="40">
        <f t="shared" si="40"/>
        <v>57253.008074013327</v>
      </c>
      <c r="AE82" s="40">
        <f t="shared" si="40"/>
        <v>60896.112476382572</v>
      </c>
      <c r="AF82" s="40">
        <f t="shared" si="40"/>
        <v>64535.912717171617</v>
      </c>
      <c r="AG82" s="40">
        <f t="shared" si="40"/>
        <v>68172.417402432126</v>
      </c>
      <c r="AH82" s="40">
        <f t="shared" si="40"/>
        <v>71805.635108354385</v>
      </c>
      <c r="AI82" s="40">
        <f t="shared" si="40"/>
        <v>75435.574381396989</v>
      </c>
      <c r="AJ82" s="40">
        <f>AJ80 * AJ81</f>
        <v>79062.243738415171</v>
      </c>
      <c r="AK82" s="40">
        <f t="shared" ref="AK82:AM82" si="41">AK80 * AK81</f>
        <v>82685.651666789257</v>
      </c>
      <c r="AL82" s="40">
        <f t="shared" si="41"/>
        <v>0</v>
      </c>
      <c r="AM82" s="40">
        <f t="shared" si="41"/>
        <v>0</v>
      </c>
    </row>
    <row r="83" spans="1:39" s="204" customFormat="1" x14ac:dyDescent="0.25">
      <c r="A83" s="94"/>
      <c r="B83" s="94"/>
      <c r="C83" s="95"/>
      <c r="D83" s="72"/>
      <c r="E83" s="72"/>
      <c r="F83" s="72"/>
      <c r="G83" s="72"/>
      <c r="H83" s="207"/>
      <c r="I83" s="72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</row>
    <row r="84" spans="1:39" s="18" customFormat="1" x14ac:dyDescent="0.25">
      <c r="A84" s="42"/>
      <c r="B84" s="42"/>
      <c r="C84" s="43"/>
      <c r="E84" s="18" t="str">
        <f>emissions!E$82</f>
        <v>Total Value of Emission Benefits</v>
      </c>
      <c r="F84" s="18">
        <f>emissions!F$82</f>
        <v>0</v>
      </c>
      <c r="G84" s="18" t="str">
        <f>emissions!G$82</f>
        <v>$</v>
      </c>
      <c r="H84" s="18">
        <f>emissions!H$82</f>
        <v>925804.20059004915</v>
      </c>
      <c r="I84" s="18">
        <f>emissions!I$82</f>
        <v>0</v>
      </c>
      <c r="J84" s="18">
        <f>emissions!J$82</f>
        <v>0</v>
      </c>
      <c r="K84" s="18">
        <f>emissions!K$82</f>
        <v>0</v>
      </c>
      <c r="L84" s="18">
        <f>emissions!L$82</f>
        <v>0</v>
      </c>
      <c r="M84" s="18">
        <f>emissions!M$82</f>
        <v>0</v>
      </c>
      <c r="N84" s="18">
        <f>emissions!N$82</f>
        <v>0</v>
      </c>
      <c r="O84" s="18">
        <f>emissions!O$82</f>
        <v>0</v>
      </c>
      <c r="P84" s="18">
        <f>emissions!P$82</f>
        <v>0</v>
      </c>
      <c r="Q84" s="18">
        <f>emissions!Q$82</f>
        <v>0</v>
      </c>
      <c r="R84" s="18">
        <f>emissions!R$82</f>
        <v>11913.180588920224</v>
      </c>
      <c r="S84" s="18">
        <f>emissions!S$82</f>
        <v>15218.786602048853</v>
      </c>
      <c r="T84" s="18">
        <f>emissions!T$82</f>
        <v>18521.332567140209</v>
      </c>
      <c r="U84" s="18">
        <f>emissions!U$82</f>
        <v>21820.826538336991</v>
      </c>
      <c r="V84" s="18">
        <f>emissions!V$82</f>
        <v>25117.276541541687</v>
      </c>
      <c r="W84" s="18">
        <f>emissions!W$82</f>
        <v>28410.690574540207</v>
      </c>
      <c r="X84" s="18">
        <f>emissions!X$82</f>
        <v>31701.076607124895</v>
      </c>
      <c r="Y84" s="18">
        <f>emissions!Y$82</f>
        <v>34988.442581216928</v>
      </c>
      <c r="Z84" s="18">
        <f>emissions!Z$82</f>
        <v>38272.796410988049</v>
      </c>
      <c r="AA84" s="18">
        <f>emissions!AA$82</f>
        <v>41554.145982981594</v>
      </c>
      <c r="AB84" s="18">
        <f>emissions!AB$82</f>
        <v>44832.499156233047</v>
      </c>
      <c r="AC84" s="18">
        <f>emissions!AC$82</f>
        <v>53606.590874020876</v>
      </c>
      <c r="AD84" s="18">
        <f>emissions!AD$82</f>
        <v>57253.008074013327</v>
      </c>
      <c r="AE84" s="18">
        <f>emissions!AE$82</f>
        <v>60896.112476382572</v>
      </c>
      <c r="AF84" s="18">
        <f>emissions!AF$82</f>
        <v>64535.912717171617</v>
      </c>
      <c r="AG84" s="18">
        <f>emissions!AG$82</f>
        <v>68172.417402432126</v>
      </c>
      <c r="AH84" s="18">
        <f>emissions!AH$82</f>
        <v>71805.635108354385</v>
      </c>
      <c r="AI84" s="18">
        <f>emissions!AI$82</f>
        <v>75435.574381396989</v>
      </c>
      <c r="AJ84" s="18">
        <f>emissions!AJ$82</f>
        <v>79062.243738415171</v>
      </c>
      <c r="AK84" s="18">
        <f>emissions!AK$82</f>
        <v>82685.651666789257</v>
      </c>
      <c r="AL84" s="18">
        <f>emissions!AL$82</f>
        <v>0</v>
      </c>
      <c r="AM84" s="18">
        <f>emissions!AM$82</f>
        <v>0</v>
      </c>
    </row>
    <row r="85" spans="1:39" s="61" customFormat="1" x14ac:dyDescent="0.25">
      <c r="A85" s="96"/>
      <c r="B85" s="96"/>
      <c r="C85" s="97"/>
      <c r="E85" s="61" t="str">
        <f>Time!E$71</f>
        <v>Discount Factor</v>
      </c>
      <c r="F85" s="61">
        <f>Time!F$71</f>
        <v>0</v>
      </c>
      <c r="G85" s="61" t="str">
        <f>Time!G$71</f>
        <v>Multiplier</v>
      </c>
      <c r="H85" s="61">
        <f>Time!H$71</f>
        <v>0</v>
      </c>
      <c r="I85" s="61">
        <f>Time!I$71</f>
        <v>0</v>
      </c>
      <c r="J85" s="61">
        <f>Time!J$71</f>
        <v>0.93457943925233644</v>
      </c>
      <c r="K85" s="61">
        <f>Time!K$71</f>
        <v>1</v>
      </c>
      <c r="L85" s="61">
        <f>Time!L$71</f>
        <v>1.07</v>
      </c>
      <c r="M85" s="61">
        <f>Time!M$71</f>
        <v>1.1449</v>
      </c>
      <c r="N85" s="61">
        <f>Time!N$71</f>
        <v>1.2250430000000001</v>
      </c>
      <c r="O85" s="61">
        <f>Time!O$71</f>
        <v>1.31079601</v>
      </c>
      <c r="P85" s="61">
        <f>Time!P$71</f>
        <v>1.4025517307000002</v>
      </c>
      <c r="Q85" s="61">
        <f>Time!Q$71</f>
        <v>1.5007303518490001</v>
      </c>
      <c r="R85" s="61">
        <f>Time!R$71</f>
        <v>1.6057814764784302</v>
      </c>
      <c r="S85" s="61">
        <f>Time!S$71</f>
        <v>1.7181861798319202</v>
      </c>
      <c r="T85" s="61">
        <f>Time!T$71</f>
        <v>1.8384592124201549</v>
      </c>
      <c r="U85" s="61">
        <f>Time!U$71</f>
        <v>1.9671513572895656</v>
      </c>
      <c r="V85" s="61">
        <f>Time!V$71</f>
        <v>2.1048519522998355</v>
      </c>
      <c r="W85" s="61">
        <f>Time!W$71</f>
        <v>2.2521915889608235</v>
      </c>
      <c r="X85" s="61">
        <f>Time!X$71</f>
        <v>2.4098450001880813</v>
      </c>
      <c r="Y85" s="61">
        <f>Time!Y$71</f>
        <v>2.5785341502012469</v>
      </c>
      <c r="Z85" s="61">
        <f>Time!Z$71</f>
        <v>2.7590315407153345</v>
      </c>
      <c r="AA85" s="61">
        <f>Time!AA$71</f>
        <v>2.9521637485654075</v>
      </c>
      <c r="AB85" s="61">
        <f>Time!AB$71</f>
        <v>3.1588152109649861</v>
      </c>
      <c r="AC85" s="61">
        <f>Time!AC$71</f>
        <v>3.3799322757325352</v>
      </c>
      <c r="AD85" s="61">
        <f>Time!AD$71</f>
        <v>3.6165275350338129</v>
      </c>
      <c r="AE85" s="61">
        <f>Time!AE$71</f>
        <v>3.8696844624861795</v>
      </c>
      <c r="AF85" s="61">
        <f>Time!AF$71</f>
        <v>4.1405623748602123</v>
      </c>
      <c r="AG85" s="61">
        <f>Time!AG$71</f>
        <v>4.4304017411004271</v>
      </c>
      <c r="AH85" s="61">
        <f>Time!AH$71</f>
        <v>4.740529862977457</v>
      </c>
      <c r="AI85" s="61">
        <f>Time!AI$71</f>
        <v>5.0723669533858793</v>
      </c>
      <c r="AJ85" s="61">
        <f>Time!AJ$71</f>
        <v>5.4274326401228912</v>
      </c>
      <c r="AK85" s="61">
        <f>Time!AK$71</f>
        <v>5.807352924931493</v>
      </c>
      <c r="AL85" s="61">
        <f>Time!AL$71</f>
        <v>6.2138676296766988</v>
      </c>
      <c r="AM85" s="61">
        <f>Time!AM$71</f>
        <v>6.6488383637540664</v>
      </c>
    </row>
    <row r="86" spans="1:39" s="18" customFormat="1" x14ac:dyDescent="0.25">
      <c r="A86" s="42"/>
      <c r="B86" s="42"/>
      <c r="C86" s="43"/>
      <c r="E86" s="18" t="s">
        <v>254</v>
      </c>
      <c r="G86" s="18" t="s">
        <v>84</v>
      </c>
      <c r="H86" s="18">
        <f>SUM(J86:AJ86)</f>
        <v>253843.29608479695</v>
      </c>
      <c r="J86" s="18">
        <f>J84/J85</f>
        <v>0</v>
      </c>
      <c r="K86" s="18">
        <f t="shared" ref="K86:AI86" si="42">K84/K85</f>
        <v>0</v>
      </c>
      <c r="L86" s="18">
        <f t="shared" si="42"/>
        <v>0</v>
      </c>
      <c r="M86" s="18">
        <f t="shared" si="42"/>
        <v>0</v>
      </c>
      <c r="N86" s="18">
        <f t="shared" si="42"/>
        <v>0</v>
      </c>
      <c r="O86" s="18">
        <f t="shared" si="42"/>
        <v>0</v>
      </c>
      <c r="P86" s="18">
        <f t="shared" si="42"/>
        <v>0</v>
      </c>
      <c r="Q86" s="18">
        <f t="shared" si="42"/>
        <v>0</v>
      </c>
      <c r="R86" s="18">
        <f t="shared" si="42"/>
        <v>7418.9301367745911</v>
      </c>
      <c r="S86" s="18">
        <f t="shared" si="42"/>
        <v>8857.4723628248576</v>
      </c>
      <c r="T86" s="18">
        <f t="shared" si="42"/>
        <v>10074.377740890239</v>
      </c>
      <c r="U86" s="18">
        <f t="shared" si="42"/>
        <v>11092.601724558073</v>
      </c>
      <c r="V86" s="18">
        <f t="shared" si="42"/>
        <v>11933.037149761372</v>
      </c>
      <c r="W86" s="18">
        <f t="shared" si="42"/>
        <v>12614.68638538389</v>
      </c>
      <c r="X86" s="18">
        <f t="shared" si="42"/>
        <v>13154.819751747817</v>
      </c>
      <c r="Y86" s="18">
        <f t="shared" si="42"/>
        <v>13569.12126934064</v>
      </c>
      <c r="Z86" s="18">
        <f t="shared" si="42"/>
        <v>13871.822719745007</v>
      </c>
      <c r="AA86" s="18">
        <f t="shared" si="42"/>
        <v>14075.826926326383</v>
      </c>
      <c r="AB86" s="18">
        <f t="shared" si="42"/>
        <v>14192.821093367209</v>
      </c>
      <c r="AC86" s="18">
        <f t="shared" si="42"/>
        <v>15860.255916637467</v>
      </c>
      <c r="AD86" s="18">
        <f t="shared" si="42"/>
        <v>15830.933822401559</v>
      </c>
      <c r="AE86" s="18">
        <f t="shared" si="42"/>
        <v>15736.712661387972</v>
      </c>
      <c r="AF86" s="18">
        <f t="shared" si="42"/>
        <v>15586.267486032108</v>
      </c>
      <c r="AG86" s="18">
        <f t="shared" si="42"/>
        <v>15387.412109832596</v>
      </c>
      <c r="AH86" s="18">
        <f t="shared" si="42"/>
        <v>15147.174932730901</v>
      </c>
      <c r="AI86" s="18">
        <f t="shared" si="42"/>
        <v>14871.86851318843</v>
      </c>
      <c r="AJ86" s="18">
        <f>AJ84/AJ85</f>
        <v>14567.153381865832</v>
      </c>
      <c r="AK86" s="18">
        <f t="shared" ref="AK86:AM86" si="43">AK84/AK85</f>
        <v>14238.096553734878</v>
      </c>
      <c r="AL86" s="18">
        <f t="shared" si="43"/>
        <v>0</v>
      </c>
      <c r="AM86" s="18">
        <f t="shared" si="43"/>
        <v>0</v>
      </c>
    </row>
    <row r="87" spans="1:39" s="19" customFormat="1" x14ac:dyDescent="0.25">
      <c r="A87" s="56"/>
      <c r="B87" s="56"/>
      <c r="C87" s="57"/>
    </row>
    <row r="88" spans="1:39" s="33" customFormat="1" x14ac:dyDescent="0.25">
      <c r="A88" s="68"/>
      <c r="B88" s="68"/>
      <c r="C88" s="69"/>
      <c r="E88" s="33" t="str">
        <f>E$86</f>
        <v>Discounted Emmision Benefits</v>
      </c>
      <c r="F88" s="33">
        <f t="shared" ref="F88:AM88" si="44">F$86</f>
        <v>0</v>
      </c>
      <c r="G88" s="33" t="str">
        <f t="shared" si="44"/>
        <v>$</v>
      </c>
      <c r="H88" s="33">
        <f t="shared" si="44"/>
        <v>253843.29608479695</v>
      </c>
      <c r="I88" s="33">
        <f t="shared" si="44"/>
        <v>0</v>
      </c>
      <c r="J88" s="33">
        <f t="shared" si="44"/>
        <v>0</v>
      </c>
      <c r="K88" s="33">
        <f t="shared" si="44"/>
        <v>0</v>
      </c>
      <c r="L88" s="33">
        <f t="shared" si="44"/>
        <v>0</v>
      </c>
      <c r="M88" s="33">
        <f t="shared" si="44"/>
        <v>0</v>
      </c>
      <c r="N88" s="33">
        <f t="shared" si="44"/>
        <v>0</v>
      </c>
      <c r="O88" s="33">
        <f t="shared" si="44"/>
        <v>0</v>
      </c>
      <c r="P88" s="33">
        <f t="shared" si="44"/>
        <v>0</v>
      </c>
      <c r="Q88" s="33">
        <f t="shared" si="44"/>
        <v>0</v>
      </c>
      <c r="R88" s="33">
        <f t="shared" si="44"/>
        <v>7418.9301367745911</v>
      </c>
      <c r="S88" s="33">
        <f t="shared" si="44"/>
        <v>8857.4723628248576</v>
      </c>
      <c r="T88" s="33">
        <f t="shared" si="44"/>
        <v>10074.377740890239</v>
      </c>
      <c r="U88" s="33">
        <f t="shared" si="44"/>
        <v>11092.601724558073</v>
      </c>
      <c r="V88" s="33">
        <f t="shared" si="44"/>
        <v>11933.037149761372</v>
      </c>
      <c r="W88" s="33">
        <f t="shared" si="44"/>
        <v>12614.68638538389</v>
      </c>
      <c r="X88" s="33">
        <f t="shared" si="44"/>
        <v>13154.819751747817</v>
      </c>
      <c r="Y88" s="33">
        <f t="shared" si="44"/>
        <v>13569.12126934064</v>
      </c>
      <c r="Z88" s="33">
        <f t="shared" si="44"/>
        <v>13871.822719745007</v>
      </c>
      <c r="AA88" s="33">
        <f t="shared" si="44"/>
        <v>14075.826926326383</v>
      </c>
      <c r="AB88" s="33">
        <f t="shared" si="44"/>
        <v>14192.821093367209</v>
      </c>
      <c r="AC88" s="33">
        <f t="shared" si="44"/>
        <v>15860.255916637467</v>
      </c>
      <c r="AD88" s="33">
        <f t="shared" si="44"/>
        <v>15830.933822401559</v>
      </c>
      <c r="AE88" s="33">
        <f t="shared" si="44"/>
        <v>15736.712661387972</v>
      </c>
      <c r="AF88" s="33">
        <f t="shared" si="44"/>
        <v>15586.267486032108</v>
      </c>
      <c r="AG88" s="33">
        <f t="shared" si="44"/>
        <v>15387.412109832596</v>
      </c>
      <c r="AH88" s="33">
        <f t="shared" si="44"/>
        <v>15147.174932730901</v>
      </c>
      <c r="AI88" s="33">
        <f t="shared" si="44"/>
        <v>14871.86851318843</v>
      </c>
      <c r="AJ88" s="33">
        <f t="shared" si="44"/>
        <v>14567.153381865832</v>
      </c>
      <c r="AK88" s="33">
        <f t="shared" si="44"/>
        <v>14238.096553734878</v>
      </c>
      <c r="AL88" s="33">
        <f t="shared" si="44"/>
        <v>0</v>
      </c>
      <c r="AM88" s="33">
        <f t="shared" si="44"/>
        <v>0</v>
      </c>
    </row>
    <row r="89" spans="1:39" s="33" customFormat="1" x14ac:dyDescent="0.25">
      <c r="A89" s="68"/>
      <c r="B89" s="68"/>
      <c r="C89" s="69"/>
      <c r="E89" s="33" t="s">
        <v>368</v>
      </c>
      <c r="F89" s="33">
        <f>SUM(J88:AM88)</f>
        <v>268081.3926385318</v>
      </c>
      <c r="G89" s="33" t="s">
        <v>84</v>
      </c>
    </row>
  </sheetData>
  <conditionalFormatting sqref="J3:AM3">
    <cfRule type="cellIs" dxfId="14" priority="1" operator="equal">
      <formula>"Post-forecast"</formula>
    </cfRule>
    <cfRule type="cellIs" dxfId="13" priority="2" operator="equal">
      <formula>"Operation"</formula>
    </cfRule>
    <cfRule type="cellIs" dxfId="12" priority="3" operator="equal">
      <formula>"Construction"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BCA_TABLE</vt:lpstr>
      <vt:lpstr>InpC</vt:lpstr>
      <vt:lpstr>InpV</vt:lpstr>
      <vt:lpstr>inputPrep</vt:lpstr>
      <vt:lpstr>Time</vt:lpstr>
      <vt:lpstr>BenefitCostSummary</vt:lpstr>
      <vt:lpstr>valueOfTime</vt:lpstr>
      <vt:lpstr>operatingCost</vt:lpstr>
      <vt:lpstr>emissions</vt:lpstr>
      <vt:lpstr>crashCostsAtCrossings</vt:lpstr>
      <vt:lpstr>crashProbabilities</vt:lpstr>
      <vt:lpstr>corridorSafetyCosts</vt:lpstr>
      <vt:lpstr>noiseReduction</vt:lpstr>
      <vt:lpstr>futureMaintenance</vt:lpstr>
      <vt:lpstr>Cost Estimate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Pellas</dc:creator>
  <cp:lastModifiedBy>Pringle, Leslie</cp:lastModifiedBy>
  <cp:lastPrinted>2017-10-20T14:18:34Z</cp:lastPrinted>
  <dcterms:created xsi:type="dcterms:W3CDTF">2016-02-25T15:24:53Z</dcterms:created>
  <dcterms:modified xsi:type="dcterms:W3CDTF">2019-02-27T22:15:38Z</dcterms:modified>
</cp:coreProperties>
</file>